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0730" windowHeight="11760" firstSheet="2" activeTab="7"/>
  </bookViews>
  <sheets>
    <sheet name="IO" sheetId="1" r:id="rId1"/>
    <sheet name="TranMeeting" sheetId="6" r:id="rId2"/>
    <sheet name="MultiEvents" sheetId="5" r:id="rId3"/>
    <sheet name="PM" sheetId="3" r:id="rId4"/>
    <sheet name="Subcontracting" sheetId="10" r:id="rId5"/>
    <sheet name="Timetable" sheetId="8" r:id="rId6"/>
    <sheet name="Total Budget" sheetId="12" r:id="rId7"/>
    <sheet name="IO Category of Staff Rep" sheetId="9" r:id="rId8"/>
    <sheet name="Standard Cost" sheetId="4" r:id="rId9"/>
    <sheet name="Foglio6" sheetId="13" r:id="rId10"/>
    <sheet name="Foglio4" sheetId="11" r:id="rId11"/>
    <sheet name="Foglio1" sheetId="7" r:id="rId1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3" i="1" l="1"/>
  <c r="AE23" i="1" s="1"/>
  <c r="E24" i="1"/>
  <c r="E25" i="1"/>
  <c r="E26" i="1"/>
  <c r="E28" i="1"/>
  <c r="H23" i="1"/>
  <c r="H24" i="1"/>
  <c r="H25" i="1"/>
  <c r="H26" i="1"/>
  <c r="H28" i="1" s="1"/>
  <c r="K23" i="1"/>
  <c r="K24" i="1"/>
  <c r="K28" i="1" s="1"/>
  <c r="K25" i="1"/>
  <c r="K26" i="1"/>
  <c r="N23" i="1"/>
  <c r="N24" i="1"/>
  <c r="N28" i="1" s="1"/>
  <c r="N25" i="1"/>
  <c r="N26" i="1"/>
  <c r="Q23" i="1"/>
  <c r="Q24" i="1"/>
  <c r="Q25" i="1"/>
  <c r="Q26" i="1"/>
  <c r="Q28" i="1"/>
  <c r="T23" i="1"/>
  <c r="T24" i="1"/>
  <c r="T25" i="1"/>
  <c r="T26" i="1"/>
  <c r="T28" i="1" s="1"/>
  <c r="W23" i="1"/>
  <c r="W24" i="1"/>
  <c r="W28" i="1" s="1"/>
  <c r="W25" i="1"/>
  <c r="W26" i="1"/>
  <c r="Z23" i="1"/>
  <c r="Z24" i="1"/>
  <c r="Z28" i="1" s="1"/>
  <c r="Z25" i="1"/>
  <c r="Z26" i="1"/>
  <c r="E17" i="1"/>
  <c r="E18" i="1"/>
  <c r="E19" i="1"/>
  <c r="E20" i="1"/>
  <c r="H17" i="1"/>
  <c r="H18" i="1"/>
  <c r="H19" i="1"/>
  <c r="H20" i="1"/>
  <c r="K17" i="1"/>
  <c r="K18" i="1"/>
  <c r="K19" i="1"/>
  <c r="K20" i="1"/>
  <c r="N17" i="1"/>
  <c r="N18" i="1"/>
  <c r="N19" i="1"/>
  <c r="N20" i="1"/>
  <c r="N21" i="1"/>
  <c r="Q17" i="1"/>
  <c r="Q18" i="1"/>
  <c r="Q19" i="1"/>
  <c r="Q20" i="1"/>
  <c r="Q21" i="1" s="1"/>
  <c r="T17" i="1"/>
  <c r="T18" i="1"/>
  <c r="T21" i="1" s="1"/>
  <c r="T19" i="1"/>
  <c r="T20" i="1"/>
  <c r="W17" i="1"/>
  <c r="W18" i="1"/>
  <c r="W21" i="1" s="1"/>
  <c r="W19" i="1"/>
  <c r="W20" i="1"/>
  <c r="Z17" i="1"/>
  <c r="Z18" i="1"/>
  <c r="Z19" i="1"/>
  <c r="Z20" i="1"/>
  <c r="Z21" i="1"/>
  <c r="E11" i="1"/>
  <c r="E12" i="1"/>
  <c r="E13" i="1"/>
  <c r="E14" i="1"/>
  <c r="H11" i="1"/>
  <c r="H12" i="1"/>
  <c r="H13" i="1"/>
  <c r="H14" i="1"/>
  <c r="K11" i="1"/>
  <c r="K12" i="1"/>
  <c r="K13" i="1"/>
  <c r="K14" i="1"/>
  <c r="K15" i="1"/>
  <c r="N11" i="1"/>
  <c r="N12" i="1"/>
  <c r="N13" i="1"/>
  <c r="N14" i="1"/>
  <c r="Q11" i="1"/>
  <c r="Q12" i="1"/>
  <c r="Q13" i="1"/>
  <c r="Q14" i="1"/>
  <c r="T11" i="1"/>
  <c r="T12" i="1"/>
  <c r="T15" i="1" s="1"/>
  <c r="T13" i="1"/>
  <c r="T14" i="1"/>
  <c r="W11" i="1"/>
  <c r="W12" i="1"/>
  <c r="W13" i="1"/>
  <c r="W14" i="1"/>
  <c r="W15" i="1"/>
  <c r="Z11" i="1"/>
  <c r="Z12" i="1"/>
  <c r="Z13" i="1"/>
  <c r="Z14" i="1"/>
  <c r="Z15" i="1" s="1"/>
  <c r="E4" i="1"/>
  <c r="E5" i="1"/>
  <c r="E9" i="1" s="1"/>
  <c r="E6" i="1"/>
  <c r="E7" i="1"/>
  <c r="H5" i="1"/>
  <c r="H9" i="1" s="1"/>
  <c r="H6" i="1"/>
  <c r="H7" i="1"/>
  <c r="K5" i="1"/>
  <c r="K9" i="1" s="1"/>
  <c r="K6" i="1"/>
  <c r="K7" i="1"/>
  <c r="N4" i="1"/>
  <c r="N9" i="1" s="1"/>
  <c r="N5" i="1"/>
  <c r="N7" i="1"/>
  <c r="Q4" i="1"/>
  <c r="Q9" i="1" s="1"/>
  <c r="Q5" i="1"/>
  <c r="Q7" i="1"/>
  <c r="T4" i="1"/>
  <c r="T9" i="1" s="1"/>
  <c r="T5" i="1"/>
  <c r="T7" i="1"/>
  <c r="W4" i="1"/>
  <c r="W9" i="1" s="1"/>
  <c r="W5" i="1"/>
  <c r="W7" i="1"/>
  <c r="Z4" i="1"/>
  <c r="Z5" i="1"/>
  <c r="Z6" i="1"/>
  <c r="Z7" i="1"/>
  <c r="Z9" i="1"/>
  <c r="AH6" i="5"/>
  <c r="AD6" i="5"/>
  <c r="Z6" i="5"/>
  <c r="AI6" i="5" s="1"/>
  <c r="V6" i="5"/>
  <c r="R6" i="5"/>
  <c r="N6" i="5"/>
  <c r="J6" i="5"/>
  <c r="F6" i="5"/>
  <c r="F7" i="5"/>
  <c r="E3" i="6"/>
  <c r="E4" i="6"/>
  <c r="E5" i="6"/>
  <c r="E6" i="6"/>
  <c r="E7" i="6"/>
  <c r="K3" i="6"/>
  <c r="K4" i="6"/>
  <c r="K9" i="6" s="1"/>
  <c r="C4" i="12" s="1"/>
  <c r="K5" i="6"/>
  <c r="K6" i="6"/>
  <c r="K7" i="6"/>
  <c r="K8" i="6"/>
  <c r="H3" i="6"/>
  <c r="H4" i="6"/>
  <c r="H5" i="6"/>
  <c r="H6" i="6"/>
  <c r="H7" i="6"/>
  <c r="H8" i="6"/>
  <c r="N3" i="6"/>
  <c r="N5" i="6"/>
  <c r="AA5" i="6" s="1"/>
  <c r="N6" i="6"/>
  <c r="N7" i="6"/>
  <c r="N8" i="6"/>
  <c r="N9" i="6"/>
  <c r="E4" i="12" s="1"/>
  <c r="Q3" i="6"/>
  <c r="Q4" i="6"/>
  <c r="Q6" i="6"/>
  <c r="Q9" i="6" s="1"/>
  <c r="F4" i="12" s="1"/>
  <c r="Q7" i="6"/>
  <c r="Q8" i="6"/>
  <c r="T3" i="6"/>
  <c r="T9" i="6" s="1"/>
  <c r="G4" i="12" s="1"/>
  <c r="T4" i="6"/>
  <c r="T5" i="6"/>
  <c r="T7" i="6"/>
  <c r="AA7" i="6" s="1"/>
  <c r="T8" i="6"/>
  <c r="W3" i="6"/>
  <c r="W9" i="6" s="1"/>
  <c r="H4" i="12" s="1"/>
  <c r="W4" i="6"/>
  <c r="W5" i="6"/>
  <c r="W6" i="6"/>
  <c r="W8" i="6"/>
  <c r="Z4" i="6"/>
  <c r="Z5" i="6"/>
  <c r="Z6" i="6"/>
  <c r="Z7" i="6"/>
  <c r="Z8" i="6"/>
  <c r="Z9" i="6"/>
  <c r="I4" i="12" s="1"/>
  <c r="F4" i="5"/>
  <c r="AI4" i="5" s="1"/>
  <c r="AI8" i="5" s="1"/>
  <c r="F5" i="5"/>
  <c r="N4" i="5"/>
  <c r="N8" i="5" s="1"/>
  <c r="N5" i="5"/>
  <c r="C6" i="12"/>
  <c r="J4" i="5"/>
  <c r="J8" i="5" s="1"/>
  <c r="D6" i="12" s="1"/>
  <c r="J5" i="5"/>
  <c r="R4" i="5"/>
  <c r="R8" i="5" s="1"/>
  <c r="E6" i="12" s="1"/>
  <c r="R5" i="5"/>
  <c r="V4" i="5"/>
  <c r="V8" i="5" s="1"/>
  <c r="V5" i="5"/>
  <c r="F6" i="12"/>
  <c r="Z4" i="5"/>
  <c r="Z5" i="5"/>
  <c r="AD4" i="5"/>
  <c r="AD8" i="5" s="1"/>
  <c r="H6" i="12" s="1"/>
  <c r="AD5" i="5"/>
  <c r="AH4" i="5"/>
  <c r="AH8" i="5" s="1"/>
  <c r="I6" i="12" s="1"/>
  <c r="AH5" i="5"/>
  <c r="B7" i="12"/>
  <c r="J7" i="12"/>
  <c r="D4" i="3"/>
  <c r="D6" i="3"/>
  <c r="C3" i="12"/>
  <c r="D5" i="3"/>
  <c r="D3" i="12"/>
  <c r="D7" i="3"/>
  <c r="E3" i="12" s="1"/>
  <c r="D8" i="3"/>
  <c r="F3" i="12" s="1"/>
  <c r="D9" i="3"/>
  <c r="G3" i="12"/>
  <c r="D10" i="3"/>
  <c r="H3" i="12"/>
  <c r="D11" i="3"/>
  <c r="I3" i="12" s="1"/>
  <c r="AA6" i="6"/>
  <c r="AJ4" i="5"/>
  <c r="AJ8" i="5" s="1"/>
  <c r="AJ5" i="5"/>
  <c r="AK4" i="5"/>
  <c r="AK5" i="5"/>
  <c r="AK8" i="5" s="1"/>
  <c r="AI5" i="5"/>
  <c r="Y28" i="1"/>
  <c r="V28" i="1"/>
  <c r="S28" i="1"/>
  <c r="D28" i="1"/>
  <c r="G28" i="1"/>
  <c r="J28" i="1"/>
  <c r="M28" i="1"/>
  <c r="P28" i="1"/>
  <c r="D21" i="1"/>
  <c r="G21" i="1"/>
  <c r="J21" i="1"/>
  <c r="J29" i="1" s="1"/>
  <c r="M21" i="1"/>
  <c r="M29" i="1" s="1"/>
  <c r="P21" i="1"/>
  <c r="S21" i="1"/>
  <c r="V21" i="1"/>
  <c r="V29" i="1" s="1"/>
  <c r="Y21" i="1"/>
  <c r="D15" i="1"/>
  <c r="G15" i="1"/>
  <c r="J15" i="1"/>
  <c r="M15" i="1"/>
  <c r="P15" i="1"/>
  <c r="S15" i="1"/>
  <c r="S29" i="1" s="1"/>
  <c r="V15" i="1"/>
  <c r="Y15" i="1"/>
  <c r="D9" i="1"/>
  <c r="G9" i="1"/>
  <c r="J9" i="1"/>
  <c r="M9" i="1"/>
  <c r="P9" i="1"/>
  <c r="AD9" i="1" s="1"/>
  <c r="S9" i="1"/>
  <c r="V9" i="1"/>
  <c r="Y9" i="1"/>
  <c r="AE13" i="1"/>
  <c r="AE19" i="1"/>
  <c r="AE25" i="1"/>
  <c r="AE26" i="1"/>
  <c r="AE27" i="1"/>
  <c r="AD11" i="1"/>
  <c r="AD12" i="1"/>
  <c r="AD13" i="1"/>
  <c r="AD14" i="1"/>
  <c r="AD17" i="1"/>
  <c r="AD18" i="1"/>
  <c r="AD19" i="1"/>
  <c r="AD20" i="1"/>
  <c r="AD23" i="1"/>
  <c r="AD24" i="1"/>
  <c r="AD25" i="1"/>
  <c r="AD26" i="1"/>
  <c r="AD27" i="1"/>
  <c r="AE6" i="1"/>
  <c r="AE7" i="1"/>
  <c r="AD6" i="1"/>
  <c r="AD7" i="1"/>
  <c r="AD5" i="1"/>
  <c r="AD4" i="1"/>
  <c r="F28" i="1"/>
  <c r="F29" i="1" s="1"/>
  <c r="F21" i="1"/>
  <c r="I28" i="1"/>
  <c r="I21" i="1"/>
  <c r="L28" i="1"/>
  <c r="L29" i="1" s="1"/>
  <c r="L21" i="1"/>
  <c r="O28" i="1"/>
  <c r="O21" i="1"/>
  <c r="R28" i="1"/>
  <c r="R29" i="1" s="1"/>
  <c r="R21" i="1"/>
  <c r="U28" i="1"/>
  <c r="U21" i="1"/>
  <c r="U9" i="1"/>
  <c r="X28" i="1"/>
  <c r="X29" i="1" s="1"/>
  <c r="X21" i="1"/>
  <c r="X9" i="1"/>
  <c r="Y29" i="1"/>
  <c r="B3" i="12" l="1"/>
  <c r="D12" i="3"/>
  <c r="AA8" i="6"/>
  <c r="N15" i="1"/>
  <c r="AE14" i="1"/>
  <c r="AE11" i="1"/>
  <c r="H21" i="1"/>
  <c r="H29" i="1" s="1"/>
  <c r="Z29" i="1"/>
  <c r="W29" i="1"/>
  <c r="U29" i="1"/>
  <c r="AA4" i="6"/>
  <c r="H9" i="6"/>
  <c r="D4" i="12" s="1"/>
  <c r="E9" i="6"/>
  <c r="B4" i="12" s="1"/>
  <c r="J4" i="12" s="1"/>
  <c r="AE4" i="1"/>
  <c r="Q15" i="1"/>
  <c r="AE17" i="1"/>
  <c r="N29" i="1"/>
  <c r="AE28" i="1"/>
  <c r="AD15" i="1"/>
  <c r="AD21" i="1"/>
  <c r="AE9" i="1"/>
  <c r="K21" i="1"/>
  <c r="K29" i="1" s="1"/>
  <c r="C5" i="12" s="1"/>
  <c r="C8" i="12" s="1"/>
  <c r="AE18" i="1"/>
  <c r="O29" i="1"/>
  <c r="I29" i="1"/>
  <c r="G29" i="1"/>
  <c r="AE5" i="1"/>
  <c r="P29" i="1"/>
  <c r="AD28" i="1"/>
  <c r="D29" i="1"/>
  <c r="Z8" i="5"/>
  <c r="G6" i="12" s="1"/>
  <c r="H15" i="1"/>
  <c r="AE12" i="1"/>
  <c r="E15" i="1"/>
  <c r="AE15" i="1" s="1"/>
  <c r="E21" i="1"/>
  <c r="AE21" i="1" s="1"/>
  <c r="AE20" i="1"/>
  <c r="T29" i="1"/>
  <c r="Q29" i="1"/>
  <c r="AE24" i="1"/>
  <c r="F8" i="5"/>
  <c r="B6" i="12" s="1"/>
  <c r="AA3" i="6"/>
  <c r="AA9" i="6" s="1"/>
  <c r="H30" i="1" l="1"/>
  <c r="D5" i="12"/>
  <c r="E5" i="12"/>
  <c r="E8" i="12" s="1"/>
  <c r="N30" i="1"/>
  <c r="Q30" i="1"/>
  <c r="F5" i="12"/>
  <c r="F8" i="12" s="1"/>
  <c r="D8" i="12"/>
  <c r="G5" i="12"/>
  <c r="G8" i="12" s="1"/>
  <c r="T30" i="1"/>
  <c r="AE29" i="1"/>
  <c r="W30" i="1"/>
  <c r="H5" i="12"/>
  <c r="H8" i="12" s="1"/>
  <c r="E29" i="1"/>
  <c r="J3" i="12"/>
  <c r="J6" i="12"/>
  <c r="AD29" i="1"/>
  <c r="I5" i="12"/>
  <c r="Z30" i="1"/>
  <c r="B5" i="12" l="1"/>
  <c r="E30" i="1"/>
  <c r="B30" i="1" s="1"/>
  <c r="J5" i="12" l="1"/>
  <c r="B8" i="12"/>
  <c r="J8" i="12" s="1"/>
</calcChain>
</file>

<file path=xl/sharedStrings.xml><?xml version="1.0" encoding="utf-8"?>
<sst xmlns="http://schemas.openxmlformats.org/spreadsheetml/2006/main" count="402" uniqueCount="117">
  <si>
    <t>IO1</t>
  </si>
  <si>
    <t>IO2</t>
  </si>
  <si>
    <t>IO3</t>
  </si>
  <si>
    <t>IO4</t>
  </si>
  <si>
    <t>INTELLECTUAL OUTPUT</t>
  </si>
  <si>
    <t>INCOMA (ES)</t>
  </si>
  <si>
    <t>X</t>
  </si>
  <si>
    <t>day</t>
  </si>
  <si>
    <t xml:space="preserve">Team </t>
  </si>
  <si>
    <t>Amount</t>
  </si>
  <si>
    <t>Team</t>
  </si>
  <si>
    <t>Total</t>
  </si>
  <si>
    <t>TOTAL</t>
  </si>
  <si>
    <t>Manager</t>
  </si>
  <si>
    <t>CentrulFilia (RO)</t>
  </si>
  <si>
    <t xml:space="preserve">Union of Women Association of Heraklion </t>
  </si>
  <si>
    <t>Compared research and methode among participant countries</t>
  </si>
  <si>
    <t>Analysis and awareness of stereotypes</t>
  </si>
  <si>
    <t xml:space="preserve">Study of gender stereotypes in teaching and social reintegration actions </t>
  </si>
  <si>
    <t>Collections of good practices related to projects and / or initiatives already carried out on the theme of stereotypes in teaching and combating gender-based violence</t>
  </si>
  <si>
    <t>Sharing the models among students, teachers of the training organizations</t>
  </si>
  <si>
    <t>Creation of tools and methods to combat gender violence</t>
  </si>
  <si>
    <t>Competencies and skills definition in terms of Learning Outcomes</t>
  </si>
  <si>
    <t>On line manual for early contrast to gender stereotypes</t>
  </si>
  <si>
    <t xml:space="preserve">On line training package </t>
  </si>
  <si>
    <t>UP&amp;UP Model for ALL</t>
  </si>
  <si>
    <t>Creation of WEBSITE</t>
  </si>
  <si>
    <t>Learning resources integration</t>
  </si>
  <si>
    <t>Innovative resources development (DOCUFILM)</t>
  </si>
  <si>
    <t>Enlarging UP&amp;UP model with the evaluation toolkit</t>
  </si>
  <si>
    <t xml:space="preserve">Evaluation toolkit </t>
  </si>
  <si>
    <t>N. OI</t>
  </si>
  <si>
    <t>Research/teacher/trainers</t>
  </si>
  <si>
    <t>Standard Cost HR</t>
  </si>
  <si>
    <t>Teacher/Research/Trainers</t>
  </si>
  <si>
    <t>Technicians</t>
  </si>
  <si>
    <t>Administrative Support Staff</t>
  </si>
  <si>
    <t>Administrative Support</t>
  </si>
  <si>
    <t>IT - BE</t>
  </si>
  <si>
    <t>ES - GR</t>
  </si>
  <si>
    <t>RO - ES</t>
  </si>
  <si>
    <t>Stereotypes analysis and good practices to break them down</t>
  </si>
  <si>
    <t>Time</t>
  </si>
  <si>
    <t>Output Type</t>
  </si>
  <si>
    <t>Learning / teaching / training material – Manual / handbook / guidance material</t>
  </si>
  <si>
    <t>From 01/09/2019 to 31/08/2020</t>
  </si>
  <si>
    <t>GBV training for educators</t>
  </si>
  <si>
    <t>From 01/04/2020 to 30/09/2021</t>
  </si>
  <si>
    <t xml:space="preserve">Open / online / digital education – E-learning course / module </t>
  </si>
  <si>
    <t>From 01/05/2020 to 31/12/2021</t>
  </si>
  <si>
    <t xml:space="preserve">Open / online / digital education – Open Education Resource (OER) </t>
  </si>
  <si>
    <t>Target and stakeholders validation</t>
  </si>
  <si>
    <t>From 01/03/2021 to 31/08/2022</t>
  </si>
  <si>
    <t>Policy Reccomandation</t>
  </si>
  <si>
    <t>Associazione Telefono Rosa Bronte (IT)</t>
  </si>
  <si>
    <t>Associazione Nazionale Telefono Rosa (IT)</t>
  </si>
  <si>
    <t>Associazione Telefono Rosa Torino (IT)</t>
  </si>
  <si>
    <t>SUSTAINABLE COMMUNICATION AISBL (BE)</t>
  </si>
  <si>
    <t>UP&amp;UP Kick off Meeting</t>
  </si>
  <si>
    <t>TIME</t>
  </si>
  <si>
    <t>TOT</t>
  </si>
  <si>
    <t>UP&amp;UP project -New methodology for Educators</t>
  </si>
  <si>
    <t xml:space="preserve">UP&amp;UP project - Towards a new method </t>
  </si>
  <si>
    <t xml:space="preserve">UP&amp;UP project - Valorization and Exploitation Stategy </t>
  </si>
  <si>
    <t>UP&amp;UP Project - Result and impact evaluation</t>
  </si>
  <si>
    <t xml:space="preserve">UP&amp;UP project - Analysis and final evaluation </t>
  </si>
  <si>
    <t>EVENT</t>
  </si>
  <si>
    <t xml:space="preserve">UP&amp;UP Bruxelles event: "Open your mind" </t>
  </si>
  <si>
    <t>Local  Participant</t>
  </si>
  <si>
    <t>Foreign Participant</t>
  </si>
  <si>
    <t>Grant</t>
  </si>
  <si>
    <t>Tot</t>
  </si>
  <si>
    <t>October 2019</t>
  </si>
  <si>
    <t xml:space="preserve">UP&amp;UP Intermediate conference - Towards a new approach against gender based violence </t>
  </si>
  <si>
    <t>12th june 2020</t>
  </si>
  <si>
    <t>UP&amp;UP Final Conference - Fighting gender based violence. New model and tools for educators</t>
  </si>
  <si>
    <t>24th june 2022</t>
  </si>
  <si>
    <t>Grant per organization and per month</t>
  </si>
  <si>
    <t>Union of Women Association of Heraklion (GR)</t>
  </si>
  <si>
    <t>Timetable</t>
  </si>
  <si>
    <t>OI 1</t>
  </si>
  <si>
    <t>OI2</t>
  </si>
  <si>
    <t>OI3</t>
  </si>
  <si>
    <t xml:space="preserve">O14 </t>
  </si>
  <si>
    <t>Meeting</t>
  </si>
  <si>
    <t>Multipliers Events</t>
  </si>
  <si>
    <t>Reccomandations, impacts evaluations and valoritation of Ios</t>
  </si>
  <si>
    <t>Sub Total</t>
  </si>
  <si>
    <t>OI1</t>
  </si>
  <si>
    <t>Category Staff</t>
  </si>
  <si>
    <t>Name</t>
  </si>
  <si>
    <t>to be added</t>
  </si>
  <si>
    <t>Fees</t>
  </si>
  <si>
    <t>Staff</t>
  </si>
  <si>
    <t>Local participants</t>
  </si>
  <si>
    <t>Foreign participants</t>
  </si>
  <si>
    <t>Web site</t>
  </si>
  <si>
    <t>web doc</t>
  </si>
  <si>
    <t>e-learning platform</t>
  </si>
  <si>
    <t>Transnational Meeting</t>
  </si>
  <si>
    <t xml:space="preserve">Project Management and Implementation </t>
  </si>
  <si>
    <t xml:space="preserve">Transnational Project Meetings </t>
  </si>
  <si>
    <t>Intellectual Output</t>
  </si>
  <si>
    <t>Exceptional cost</t>
  </si>
  <si>
    <t>Totale Grant</t>
  </si>
  <si>
    <t>Associazione Telefono Rosa Piemonte (IT)</t>
  </si>
  <si>
    <t>Project Budget Summary</t>
  </si>
  <si>
    <t>…</t>
  </si>
  <si>
    <t>….</t>
  </si>
  <si>
    <t>Reporting each three months</t>
  </si>
  <si>
    <r>
      <t xml:space="preserve">Number of workind days </t>
    </r>
    <r>
      <rPr>
        <b/>
        <i/>
        <sz val="11"/>
        <color theme="1"/>
        <rFont val="Calibri"/>
        <family val="2"/>
        <scheme val="minor"/>
      </rPr>
      <t>(please pay attention to the number of the project)</t>
    </r>
  </si>
  <si>
    <t>OI</t>
  </si>
  <si>
    <t>…..</t>
  </si>
  <si>
    <t>Months</t>
  </si>
  <si>
    <t>Associazione Nazionale Telefono Rosa</t>
  </si>
  <si>
    <t>%</t>
  </si>
  <si>
    <t>European Center for Quality Ltd (BG)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</si>
</sst>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14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/>
    <xf numFmtId="0" fontId="0" fillId="0" borderId="9" xfId="0" applyBorder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6" fillId="3" borderId="8" xfId="0" applyFont="1" applyFill="1" applyBorder="1"/>
    <xf numFmtId="0" fontId="6" fillId="3" borderId="1" xfId="0" applyFont="1" applyFill="1" applyBorder="1"/>
    <xf numFmtId="0" fontId="6" fillId="3" borderId="9" xfId="0" applyFont="1" applyFill="1" applyBorder="1"/>
    <xf numFmtId="0" fontId="0" fillId="0" borderId="15" xfId="0" applyBorder="1"/>
    <xf numFmtId="0" fontId="0" fillId="0" borderId="2" xfId="0" applyBorder="1"/>
    <xf numFmtId="0" fontId="0" fillId="0" borderId="13" xfId="0" applyBorder="1"/>
    <xf numFmtId="0" fontId="0" fillId="0" borderId="0" xfId="0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7" fontId="0" fillId="0" borderId="1" xfId="0" applyNumberFormat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0" borderId="0" xfId="0" applyBorder="1"/>
    <xf numFmtId="3" fontId="6" fillId="13" borderId="14" xfId="0" applyNumberFormat="1" applyFont="1" applyFill="1" applyBorder="1"/>
    <xf numFmtId="0" fontId="6" fillId="3" borderId="2" xfId="0" applyFont="1" applyFill="1" applyBorder="1"/>
    <xf numFmtId="0" fontId="0" fillId="0" borderId="1" xfId="0" applyBorder="1" applyAlignment="1">
      <alignment horizontal="center" vertical="center" wrapText="1"/>
    </xf>
    <xf numFmtId="0" fontId="8" fillId="0" borderId="8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2" xfId="0" applyBorder="1"/>
    <xf numFmtId="3" fontId="6" fillId="13" borderId="23" xfId="0" applyNumberFormat="1" applyFont="1" applyFill="1" applyBorder="1"/>
    <xf numFmtId="0" fontId="1" fillId="5" borderId="15" xfId="1" applyFill="1" applyBorder="1" applyAlignment="1">
      <alignment horizontal="center" vertical="center"/>
    </xf>
    <xf numFmtId="0" fontId="8" fillId="0" borderId="10" xfId="0" applyFont="1" applyBorder="1" applyAlignment="1">
      <alignment wrapText="1"/>
    </xf>
    <xf numFmtId="0" fontId="6" fillId="3" borderId="1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3" fontId="6" fillId="13" borderId="24" xfId="0" applyNumberFormat="1" applyFont="1" applyFill="1" applyBorder="1"/>
    <xf numFmtId="3" fontId="6" fillId="13" borderId="25" xfId="0" applyNumberFormat="1" applyFont="1" applyFill="1" applyBorder="1"/>
    <xf numFmtId="0" fontId="0" fillId="0" borderId="8" xfId="0" applyBorder="1" applyAlignment="1">
      <alignment horizontal="center"/>
    </xf>
    <xf numFmtId="0" fontId="0" fillId="0" borderId="15" xfId="0" applyBorder="1" applyAlignment="1">
      <alignment vertical="center" wrapText="1"/>
    </xf>
    <xf numFmtId="0" fontId="8" fillId="0" borderId="15" xfId="0" applyFont="1" applyBorder="1" applyAlignment="1">
      <alignment wrapText="1"/>
    </xf>
    <xf numFmtId="0" fontId="6" fillId="3" borderId="15" xfId="0" applyFont="1" applyFill="1" applyBorder="1"/>
    <xf numFmtId="0" fontId="6" fillId="3" borderId="1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3" fontId="6" fillId="13" borderId="27" xfId="0" applyNumberFormat="1" applyFont="1" applyFill="1" applyBorder="1"/>
    <xf numFmtId="3" fontId="6" fillId="13" borderId="28" xfId="0" applyNumberFormat="1" applyFont="1" applyFill="1" applyBorder="1"/>
    <xf numFmtId="3" fontId="6" fillId="13" borderId="29" xfId="0" applyNumberFormat="1" applyFont="1" applyFill="1" applyBorder="1"/>
    <xf numFmtId="3" fontId="6" fillId="13" borderId="30" xfId="0" applyNumberFormat="1" applyFont="1" applyFill="1" applyBorder="1"/>
    <xf numFmtId="0" fontId="0" fillId="0" borderId="2" xfId="0" applyBorder="1" applyAlignment="1">
      <alignment horizontal="center"/>
    </xf>
    <xf numFmtId="0" fontId="6" fillId="3" borderId="15" xfId="0" applyFont="1" applyFill="1" applyBorder="1" applyAlignment="1">
      <alignment vertical="center" wrapText="1"/>
    </xf>
    <xf numFmtId="3" fontId="6" fillId="13" borderId="34" xfId="0" applyNumberFormat="1" applyFont="1" applyFill="1" applyBorder="1"/>
    <xf numFmtId="3" fontId="0" fillId="0" borderId="0" xfId="0" applyNumberFormat="1"/>
    <xf numFmtId="0" fontId="1" fillId="5" borderId="2" xfId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7" fillId="15" borderId="1" xfId="0" applyFont="1" applyFill="1" applyBorder="1"/>
    <xf numFmtId="0" fontId="0" fillId="16" borderId="1" xfId="0" applyFill="1" applyBorder="1"/>
    <xf numFmtId="0" fontId="0" fillId="16" borderId="1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164" fontId="2" fillId="0" borderId="1" xfId="0" applyNumberFormat="1" applyFont="1" applyBorder="1" applyAlignment="1">
      <alignment vertical="center" wrapText="1"/>
    </xf>
    <xf numFmtId="164" fontId="0" fillId="0" borderId="1" xfId="0" applyNumberFormat="1" applyBorder="1"/>
    <xf numFmtId="164" fontId="0" fillId="0" borderId="0" xfId="0" applyNumberFormat="1"/>
    <xf numFmtId="0" fontId="0" fillId="0" borderId="16" xfId="0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NumberFormat="1"/>
    <xf numFmtId="0" fontId="4" fillId="0" borderId="0" xfId="0" applyFont="1"/>
    <xf numFmtId="0" fontId="2" fillId="17" borderId="1" xfId="0" applyFont="1" applyFill="1" applyBorder="1" applyAlignment="1">
      <alignment horizontal="center" vertical="center" wrapText="1"/>
    </xf>
    <xf numFmtId="3" fontId="6" fillId="3" borderId="0" xfId="0" applyNumberFormat="1" applyFont="1" applyFill="1"/>
    <xf numFmtId="0" fontId="1" fillId="0" borderId="0" xfId="0" applyFont="1"/>
    <xf numFmtId="0" fontId="7" fillId="3" borderId="0" xfId="0" applyFont="1" applyFill="1"/>
    <xf numFmtId="0" fontId="5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3" fontId="0" fillId="17" borderId="1" xfId="0" applyNumberFormat="1" applyFill="1" applyBorder="1"/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6" xfId="0" applyFill="1" applyBorder="1" applyAlignment="1">
      <alignment vertical="center" wrapText="1"/>
    </xf>
    <xf numFmtId="0" fontId="8" fillId="0" borderId="1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164" fontId="4" fillId="0" borderId="1" xfId="0" applyNumberFormat="1" applyFont="1" applyBorder="1"/>
    <xf numFmtId="0" fontId="4" fillId="0" borderId="1" xfId="0" applyFont="1" applyFill="1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1" fillId="5" borderId="15" xfId="1" applyNumberFormat="1" applyFill="1" applyBorder="1" applyAlignment="1">
      <alignment horizontal="center" vertical="center" wrapText="1"/>
    </xf>
    <xf numFmtId="0" fontId="1" fillId="5" borderId="2" xfId="1" applyFill="1" applyBorder="1" applyAlignment="1">
      <alignment horizontal="center" vertical="center" wrapText="1"/>
    </xf>
    <xf numFmtId="0" fontId="0" fillId="7" borderId="15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0" fillId="14" borderId="31" xfId="0" applyFill="1" applyBorder="1" applyAlignment="1">
      <alignment horizontal="center" vertical="center" wrapText="1"/>
    </xf>
    <xf numFmtId="0" fontId="0" fillId="14" borderId="32" xfId="0" applyFill="1" applyBorder="1" applyAlignment="1">
      <alignment horizontal="center" vertical="center" wrapText="1"/>
    </xf>
    <xf numFmtId="0" fontId="0" fillId="14" borderId="33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3" fontId="0" fillId="0" borderId="0" xfId="0" applyNumberFormat="1" applyAlignment="1">
      <alignment vertical="center"/>
    </xf>
  </cellXfs>
  <cellStyles count="2">
    <cellStyle name="20% - Colore 1" xfId="1" builtinId="30"/>
    <cellStyle name="Normale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opLeftCell="U1" zoomScale="118" workbookViewId="0">
      <selection activeCell="U1" sqref="U1:W1"/>
    </sheetView>
  </sheetViews>
  <sheetFormatPr defaultColWidth="8.85546875" defaultRowHeight="15" x14ac:dyDescent="0.25"/>
  <cols>
    <col min="2" max="2" width="57.42578125" customWidth="1"/>
    <col min="3" max="3" width="20.85546875" bestFit="1" customWidth="1"/>
    <col min="4" max="4" width="6.28515625" customWidth="1"/>
    <col min="5" max="5" width="10.140625" bestFit="1" customWidth="1"/>
    <col min="6" max="6" width="20.85546875" bestFit="1" customWidth="1"/>
    <col min="7" max="7" width="11.85546875" customWidth="1"/>
    <col min="8" max="8" width="8.28515625" customWidth="1"/>
    <col min="9" max="9" width="20.85546875" bestFit="1" customWidth="1"/>
    <col min="10" max="11" width="10.85546875" customWidth="1"/>
    <col min="12" max="12" width="20.85546875" bestFit="1" customWidth="1"/>
    <col min="13" max="14" width="12.140625" customWidth="1"/>
    <col min="15" max="15" width="20.140625" customWidth="1"/>
    <col min="16" max="17" width="10.7109375" customWidth="1"/>
    <col min="18" max="18" width="19" customWidth="1"/>
    <col min="19" max="19" width="10.7109375" customWidth="1"/>
    <col min="20" max="20" width="14.140625" customWidth="1"/>
    <col min="21" max="21" width="19.7109375" customWidth="1"/>
    <col min="22" max="22" width="12.42578125" customWidth="1"/>
    <col min="23" max="23" width="9" bestFit="1" customWidth="1"/>
    <col min="24" max="24" width="19.42578125" customWidth="1"/>
    <col min="26" max="26" width="9" bestFit="1" customWidth="1"/>
    <col min="27" max="27" width="14.85546875" customWidth="1"/>
    <col min="28" max="28" width="19.85546875" customWidth="1"/>
    <col min="29" max="29" width="17.140625" bestFit="1" customWidth="1"/>
  </cols>
  <sheetData>
    <row r="1" spans="1:31" s="11" customFormat="1" ht="33.950000000000003" customHeight="1" x14ac:dyDescent="0.25">
      <c r="B1" s="12"/>
      <c r="C1" s="104" t="s">
        <v>55</v>
      </c>
      <c r="D1" s="105"/>
      <c r="E1" s="123"/>
      <c r="F1" s="104" t="s">
        <v>54</v>
      </c>
      <c r="G1" s="105"/>
      <c r="H1" s="123"/>
      <c r="I1" s="104" t="s">
        <v>56</v>
      </c>
      <c r="J1" s="105"/>
      <c r="K1" s="106"/>
      <c r="L1" s="129" t="s">
        <v>5</v>
      </c>
      <c r="M1" s="127"/>
      <c r="N1" s="128"/>
      <c r="O1" s="126" t="s">
        <v>14</v>
      </c>
      <c r="P1" s="127"/>
      <c r="Q1" s="128"/>
      <c r="R1" s="104" t="s">
        <v>78</v>
      </c>
      <c r="S1" s="105"/>
      <c r="T1" s="123"/>
      <c r="U1" s="104" t="s">
        <v>116</v>
      </c>
      <c r="V1" s="105"/>
      <c r="W1" s="123"/>
      <c r="X1" s="104" t="s">
        <v>57</v>
      </c>
      <c r="Y1" s="105"/>
      <c r="Z1" s="106"/>
    </row>
    <row r="2" spans="1:31" ht="15.75" x14ac:dyDescent="0.25">
      <c r="A2" s="6" t="s">
        <v>31</v>
      </c>
      <c r="B2" s="3" t="s">
        <v>4</v>
      </c>
      <c r="C2" s="7" t="s">
        <v>10</v>
      </c>
      <c r="D2" s="1" t="s">
        <v>7</v>
      </c>
      <c r="E2" s="6" t="s">
        <v>9</v>
      </c>
      <c r="F2" s="7" t="s">
        <v>8</v>
      </c>
      <c r="G2" s="1" t="s">
        <v>7</v>
      </c>
      <c r="H2" s="6" t="s">
        <v>9</v>
      </c>
      <c r="I2" s="7" t="s">
        <v>10</v>
      </c>
      <c r="J2" s="1" t="s">
        <v>7</v>
      </c>
      <c r="K2" s="8" t="s">
        <v>9</v>
      </c>
      <c r="L2" s="53" t="s">
        <v>10</v>
      </c>
      <c r="M2" s="1" t="s">
        <v>7</v>
      </c>
      <c r="N2" s="6" t="s">
        <v>9</v>
      </c>
      <c r="O2" s="7" t="s">
        <v>10</v>
      </c>
      <c r="P2" s="1" t="s">
        <v>7</v>
      </c>
      <c r="Q2" s="6" t="s">
        <v>9</v>
      </c>
      <c r="R2" s="7" t="s">
        <v>10</v>
      </c>
      <c r="S2" s="1" t="s">
        <v>7</v>
      </c>
      <c r="T2" s="6" t="s">
        <v>9</v>
      </c>
      <c r="U2" s="7" t="s">
        <v>10</v>
      </c>
      <c r="V2" s="1" t="s">
        <v>7</v>
      </c>
      <c r="W2" s="6" t="s">
        <v>9</v>
      </c>
      <c r="X2" s="7" t="s">
        <v>10</v>
      </c>
      <c r="Y2" s="1" t="s">
        <v>7</v>
      </c>
      <c r="Z2" s="8" t="s">
        <v>9</v>
      </c>
      <c r="AA2" s="46" t="s">
        <v>42</v>
      </c>
      <c r="AB2" s="66" t="s">
        <v>43</v>
      </c>
      <c r="AC2" s="67" t="s">
        <v>93</v>
      </c>
      <c r="AD2" s="68" t="s">
        <v>11</v>
      </c>
      <c r="AE2" s="68" t="s">
        <v>9</v>
      </c>
    </row>
    <row r="3" spans="1:31" ht="33" customHeight="1" x14ac:dyDescent="0.25">
      <c r="A3" s="133" t="s">
        <v>0</v>
      </c>
      <c r="B3" s="4" t="s">
        <v>41</v>
      </c>
      <c r="C3" s="124" t="s">
        <v>6</v>
      </c>
      <c r="D3" s="125"/>
      <c r="E3" s="125"/>
      <c r="F3" s="52"/>
      <c r="G3" s="43"/>
      <c r="H3" s="62"/>
      <c r="I3" s="9"/>
      <c r="J3" s="2"/>
      <c r="K3" s="10"/>
      <c r="L3" s="17"/>
      <c r="M3" s="2"/>
      <c r="N3" s="18"/>
      <c r="O3" s="9"/>
      <c r="P3" s="2"/>
      <c r="Q3" s="18"/>
      <c r="R3" s="9"/>
      <c r="S3" s="2"/>
      <c r="T3" s="18"/>
      <c r="U3" s="9"/>
      <c r="V3" s="2"/>
      <c r="W3" s="18"/>
      <c r="X3" s="9"/>
      <c r="Y3" s="2"/>
      <c r="Z3" s="10"/>
      <c r="AA3" s="107" t="s">
        <v>45</v>
      </c>
      <c r="AB3" s="108" t="s">
        <v>44</v>
      </c>
      <c r="AC3" s="2"/>
      <c r="AD3" s="2"/>
      <c r="AE3" s="2"/>
    </row>
    <row r="4" spans="1:31" ht="31.5" x14ac:dyDescent="0.25">
      <c r="A4" s="134"/>
      <c r="B4" s="5" t="s">
        <v>16</v>
      </c>
      <c r="C4" s="41" t="s">
        <v>13</v>
      </c>
      <c r="D4" s="2">
        <v>25</v>
      </c>
      <c r="E4" s="18">
        <f>280*D4</f>
        <v>7000</v>
      </c>
      <c r="F4" s="41" t="s">
        <v>13</v>
      </c>
      <c r="G4" s="2">
        <v>0</v>
      </c>
      <c r="H4" s="18">
        <v>0</v>
      </c>
      <c r="I4" s="41" t="s">
        <v>13</v>
      </c>
      <c r="J4" s="2">
        <v>0</v>
      </c>
      <c r="K4" s="10">
        <v>0</v>
      </c>
      <c r="L4" s="54" t="s">
        <v>13</v>
      </c>
      <c r="M4" s="2">
        <v>10</v>
      </c>
      <c r="N4" s="18">
        <f>164*M4</f>
        <v>1640</v>
      </c>
      <c r="O4" s="41" t="s">
        <v>13</v>
      </c>
      <c r="P4" s="2">
        <v>10</v>
      </c>
      <c r="Q4" s="18">
        <f>88*P4</f>
        <v>880</v>
      </c>
      <c r="R4" s="41" t="s">
        <v>13</v>
      </c>
      <c r="S4" s="2">
        <v>10</v>
      </c>
      <c r="T4" s="18">
        <f>164*S4</f>
        <v>1640</v>
      </c>
      <c r="U4" s="41" t="s">
        <v>13</v>
      </c>
      <c r="V4" s="2">
        <v>10</v>
      </c>
      <c r="W4" s="18">
        <f>88*V4</f>
        <v>880</v>
      </c>
      <c r="X4" s="41" t="s">
        <v>13</v>
      </c>
      <c r="Y4" s="2">
        <v>4</v>
      </c>
      <c r="Z4" s="10">
        <f>280*Y4</f>
        <v>1120</v>
      </c>
      <c r="AA4" s="107"/>
      <c r="AB4" s="108"/>
      <c r="AC4" s="2" t="s">
        <v>13</v>
      </c>
      <c r="AD4" s="2">
        <f>D4+G4+J4+M4+P4+S4+V4+Y4</f>
        <v>69</v>
      </c>
      <c r="AE4" s="2">
        <f>E4+H4+K4+N4+Q4+T4+W4+Z4</f>
        <v>13160</v>
      </c>
    </row>
    <row r="5" spans="1:31" ht="26.25" x14ac:dyDescent="0.25">
      <c r="A5" s="134"/>
      <c r="B5" s="5" t="s">
        <v>17</v>
      </c>
      <c r="C5" s="41" t="s">
        <v>32</v>
      </c>
      <c r="D5" s="18">
        <v>75</v>
      </c>
      <c r="E5" s="18">
        <f>214*D5</f>
        <v>16050</v>
      </c>
      <c r="F5" s="41" t="s">
        <v>32</v>
      </c>
      <c r="G5" s="2">
        <v>28</v>
      </c>
      <c r="H5" s="18">
        <f>214*G5</f>
        <v>5992</v>
      </c>
      <c r="I5" s="41" t="s">
        <v>32</v>
      </c>
      <c r="J5" s="2">
        <v>28</v>
      </c>
      <c r="K5" s="10">
        <f>214*J5</f>
        <v>5992</v>
      </c>
      <c r="L5" s="54" t="s">
        <v>32</v>
      </c>
      <c r="M5" s="2">
        <v>70</v>
      </c>
      <c r="N5" s="18">
        <f>137*IO!M5</f>
        <v>9590</v>
      </c>
      <c r="O5" s="41" t="s">
        <v>32</v>
      </c>
      <c r="P5" s="2">
        <v>80</v>
      </c>
      <c r="Q5" s="18">
        <f>74*P5</f>
        <v>5920</v>
      </c>
      <c r="R5" s="41" t="s">
        <v>32</v>
      </c>
      <c r="S5" s="2">
        <v>70</v>
      </c>
      <c r="T5" s="18">
        <f>137*IO!S5</f>
        <v>9590</v>
      </c>
      <c r="U5" s="41" t="s">
        <v>32</v>
      </c>
      <c r="V5" s="2">
        <v>80</v>
      </c>
      <c r="W5" s="18">
        <f>74*V5</f>
        <v>5920</v>
      </c>
      <c r="X5" s="41" t="s">
        <v>32</v>
      </c>
      <c r="Y5" s="2">
        <v>46</v>
      </c>
      <c r="Z5" s="10">
        <f>214*Y5</f>
        <v>9844</v>
      </c>
      <c r="AA5" s="107"/>
      <c r="AB5" s="108"/>
      <c r="AC5" s="42" t="s">
        <v>32</v>
      </c>
      <c r="AD5" s="2">
        <f>D5+G5+J5+M5+P5+S5+V5+Y5</f>
        <v>477</v>
      </c>
      <c r="AE5" s="2">
        <f>E5+H5+K5+N5+Q5+T5+W5+Z5</f>
        <v>68898</v>
      </c>
    </row>
    <row r="6" spans="1:31" ht="31.5" x14ac:dyDescent="0.25">
      <c r="A6" s="134"/>
      <c r="B6" s="5" t="s">
        <v>18</v>
      </c>
      <c r="C6" s="47" t="s">
        <v>35</v>
      </c>
      <c r="D6" s="37">
        <v>0</v>
      </c>
      <c r="E6" s="18">
        <f>162*0</f>
        <v>0</v>
      </c>
      <c r="F6" s="41" t="s">
        <v>35</v>
      </c>
      <c r="G6" s="2">
        <v>0</v>
      </c>
      <c r="H6" s="18">
        <f>162*0</f>
        <v>0</v>
      </c>
      <c r="I6" s="47" t="s">
        <v>35</v>
      </c>
      <c r="J6" s="37">
        <v>0</v>
      </c>
      <c r="K6" s="10">
        <f>162*0</f>
        <v>0</v>
      </c>
      <c r="L6" s="54" t="s">
        <v>35</v>
      </c>
      <c r="M6" s="2">
        <v>0</v>
      </c>
      <c r="N6" s="18">
        <v>0</v>
      </c>
      <c r="O6" s="41" t="s">
        <v>35</v>
      </c>
      <c r="P6" s="2">
        <v>0</v>
      </c>
      <c r="Q6" s="18">
        <v>0</v>
      </c>
      <c r="R6" s="41" t="s">
        <v>35</v>
      </c>
      <c r="S6" s="2">
        <v>0</v>
      </c>
      <c r="T6" s="18">
        <v>0</v>
      </c>
      <c r="U6" s="41" t="s">
        <v>35</v>
      </c>
      <c r="V6" s="2">
        <v>0</v>
      </c>
      <c r="W6" s="18">
        <v>0</v>
      </c>
      <c r="X6" s="41" t="s">
        <v>35</v>
      </c>
      <c r="Y6" s="2">
        <v>0</v>
      </c>
      <c r="Z6" s="10">
        <f>162*0</f>
        <v>0</v>
      </c>
      <c r="AA6" s="107"/>
      <c r="AB6" s="108"/>
      <c r="AC6" s="42" t="s">
        <v>35</v>
      </c>
      <c r="AD6" s="2">
        <f t="shared" ref="AD6:AD28" si="0">D6+G6+J6+M6+P6+S6+V6+Y6</f>
        <v>0</v>
      </c>
      <c r="AE6" s="2">
        <f t="shared" ref="AE6:AE28" si="1">E6+H6+K6+N6+Q6+T6+W6+Z6</f>
        <v>0</v>
      </c>
    </row>
    <row r="7" spans="1:31" ht="47.25" x14ac:dyDescent="0.25">
      <c r="A7" s="134"/>
      <c r="B7" s="5" t="s">
        <v>19</v>
      </c>
      <c r="C7" s="41" t="s">
        <v>37</v>
      </c>
      <c r="D7" s="2">
        <v>10</v>
      </c>
      <c r="E7" s="18">
        <f>131*D7</f>
        <v>1310</v>
      </c>
      <c r="F7" s="41" t="s">
        <v>37</v>
      </c>
      <c r="G7" s="2">
        <v>2</v>
      </c>
      <c r="H7" s="18">
        <f>131*G7</f>
        <v>262</v>
      </c>
      <c r="I7" s="41" t="s">
        <v>37</v>
      </c>
      <c r="J7" s="2">
        <v>2</v>
      </c>
      <c r="K7" s="10">
        <f>131*J7</f>
        <v>262</v>
      </c>
      <c r="L7" s="54" t="s">
        <v>37</v>
      </c>
      <c r="M7" s="2">
        <v>8</v>
      </c>
      <c r="N7" s="18">
        <f>78*M7</f>
        <v>624</v>
      </c>
      <c r="O7" s="41" t="s">
        <v>37</v>
      </c>
      <c r="P7" s="2">
        <v>8</v>
      </c>
      <c r="Q7" s="18">
        <f>39*P7</f>
        <v>312</v>
      </c>
      <c r="R7" s="41" t="s">
        <v>37</v>
      </c>
      <c r="S7" s="2">
        <v>8</v>
      </c>
      <c r="T7" s="18">
        <f>78*S7</f>
        <v>624</v>
      </c>
      <c r="U7" s="41" t="s">
        <v>37</v>
      </c>
      <c r="V7" s="2">
        <v>8</v>
      </c>
      <c r="W7" s="18">
        <f>39*V7</f>
        <v>312</v>
      </c>
      <c r="X7" s="41" t="s">
        <v>37</v>
      </c>
      <c r="Y7" s="2">
        <v>8</v>
      </c>
      <c r="Z7" s="10">
        <f>131*Y7</f>
        <v>1048</v>
      </c>
      <c r="AA7" s="107"/>
      <c r="AB7" s="108"/>
      <c r="AC7" s="42" t="s">
        <v>37</v>
      </c>
      <c r="AD7" s="2">
        <f t="shared" si="0"/>
        <v>54</v>
      </c>
      <c r="AE7" s="2">
        <f t="shared" si="1"/>
        <v>4754</v>
      </c>
    </row>
    <row r="8" spans="1:31" ht="31.5" x14ac:dyDescent="0.25">
      <c r="A8" s="134"/>
      <c r="B8" s="5" t="s">
        <v>20</v>
      </c>
      <c r="C8" s="9"/>
      <c r="D8" s="2"/>
      <c r="E8" s="18"/>
      <c r="F8" s="9"/>
      <c r="G8" s="2"/>
      <c r="H8" s="18"/>
      <c r="I8" s="9"/>
      <c r="J8" s="2"/>
      <c r="K8" s="10"/>
      <c r="L8" s="17"/>
      <c r="M8" s="2"/>
      <c r="N8" s="18"/>
      <c r="O8" s="9"/>
      <c r="P8" s="2"/>
      <c r="Q8" s="18"/>
      <c r="R8" s="9"/>
      <c r="S8" s="2"/>
      <c r="T8" s="18"/>
      <c r="U8" s="9"/>
      <c r="V8" s="2"/>
      <c r="W8" s="18"/>
      <c r="X8" s="9"/>
      <c r="Y8" s="2"/>
      <c r="Z8" s="10"/>
      <c r="AA8" s="107"/>
      <c r="AB8" s="108"/>
      <c r="AC8" s="2"/>
      <c r="AD8" s="2"/>
      <c r="AE8" s="2"/>
    </row>
    <row r="9" spans="1:31" x14ac:dyDescent="0.25">
      <c r="A9" s="135"/>
      <c r="B9" s="13" t="s">
        <v>87</v>
      </c>
      <c r="C9" s="14"/>
      <c r="D9" s="15">
        <f>SUM(D4:D8)</f>
        <v>110</v>
      </c>
      <c r="E9" s="39">
        <f>SUM(E4:E7)</f>
        <v>24360</v>
      </c>
      <c r="F9" s="14"/>
      <c r="G9" s="15">
        <f>SUM(G4:G8)</f>
        <v>30</v>
      </c>
      <c r="H9" s="39">
        <f>SUM(H4:H8)</f>
        <v>6254</v>
      </c>
      <c r="I9" s="14"/>
      <c r="J9" s="15">
        <f>SUM(J4:J8)</f>
        <v>30</v>
      </c>
      <c r="K9" s="16">
        <f>SUM(K4:K8)</f>
        <v>6254</v>
      </c>
      <c r="L9" s="55"/>
      <c r="M9" s="15">
        <f>SUM(M4:M8)</f>
        <v>88</v>
      </c>
      <c r="N9" s="39">
        <f>SUM(N4:N8)</f>
        <v>11854</v>
      </c>
      <c r="O9" s="14"/>
      <c r="P9" s="15">
        <f>SUM(P4:P8)</f>
        <v>98</v>
      </c>
      <c r="Q9" s="39">
        <f>SUM(Q4:Q8)</f>
        <v>7112</v>
      </c>
      <c r="R9" s="14"/>
      <c r="S9" s="15">
        <f t="shared" ref="S9:Z9" si="2">SUM(S4:S8)</f>
        <v>88</v>
      </c>
      <c r="T9" s="39">
        <f t="shared" si="2"/>
        <v>11854</v>
      </c>
      <c r="U9" s="14">
        <f t="shared" si="2"/>
        <v>0</v>
      </c>
      <c r="V9" s="15">
        <f t="shared" si="2"/>
        <v>98</v>
      </c>
      <c r="W9" s="39">
        <f t="shared" si="2"/>
        <v>7112</v>
      </c>
      <c r="X9" s="14">
        <f t="shared" si="2"/>
        <v>0</v>
      </c>
      <c r="Y9" s="15">
        <f t="shared" si="2"/>
        <v>58</v>
      </c>
      <c r="Z9" s="16">
        <f t="shared" si="2"/>
        <v>12012</v>
      </c>
      <c r="AA9" s="107"/>
      <c r="AB9" s="108"/>
      <c r="AC9" s="15" t="s">
        <v>87</v>
      </c>
      <c r="AD9" s="15">
        <f t="shared" si="0"/>
        <v>600</v>
      </c>
      <c r="AE9" s="15">
        <f t="shared" si="1"/>
        <v>86812</v>
      </c>
    </row>
    <row r="10" spans="1:31" ht="27" customHeight="1" x14ac:dyDescent="0.25">
      <c r="A10" s="130" t="s">
        <v>1</v>
      </c>
      <c r="B10" s="4" t="s">
        <v>46</v>
      </c>
      <c r="C10" s="9"/>
      <c r="D10" s="2"/>
      <c r="E10" s="18"/>
      <c r="F10" s="9"/>
      <c r="G10" s="2"/>
      <c r="H10" s="18"/>
      <c r="I10" s="9"/>
      <c r="J10" s="2"/>
      <c r="K10" s="10"/>
      <c r="L10" s="17"/>
      <c r="M10" s="2"/>
      <c r="N10" s="18"/>
      <c r="O10" s="9"/>
      <c r="P10" s="2"/>
      <c r="Q10" s="18"/>
      <c r="R10" s="111" t="s">
        <v>6</v>
      </c>
      <c r="S10" s="112"/>
      <c r="T10" s="113"/>
      <c r="U10" s="9"/>
      <c r="V10" s="2"/>
      <c r="W10" s="18"/>
      <c r="X10" s="9"/>
      <c r="Y10" s="2"/>
      <c r="Z10" s="10"/>
      <c r="AA10" s="109" t="s">
        <v>47</v>
      </c>
      <c r="AB10" s="110" t="s">
        <v>48</v>
      </c>
      <c r="AC10" s="2"/>
      <c r="AD10" s="2"/>
      <c r="AE10" s="2"/>
    </row>
    <row r="11" spans="1:31" ht="15.75" x14ac:dyDescent="0.25">
      <c r="A11" s="131"/>
      <c r="B11" s="5" t="s">
        <v>21</v>
      </c>
      <c r="C11" s="41" t="s">
        <v>13</v>
      </c>
      <c r="D11" s="2">
        <v>10</v>
      </c>
      <c r="E11" s="18">
        <f>280*D11</f>
        <v>2800</v>
      </c>
      <c r="F11" s="41" t="s">
        <v>13</v>
      </c>
      <c r="G11" s="2">
        <v>2</v>
      </c>
      <c r="H11" s="18">
        <f>280*G11</f>
        <v>560</v>
      </c>
      <c r="I11" s="41" t="s">
        <v>13</v>
      </c>
      <c r="J11" s="2">
        <v>2</v>
      </c>
      <c r="K11" s="10">
        <f>280*J11</f>
        <v>560</v>
      </c>
      <c r="L11" s="54" t="s">
        <v>13</v>
      </c>
      <c r="M11" s="2">
        <v>4</v>
      </c>
      <c r="N11" s="18">
        <f>164*M11</f>
        <v>656</v>
      </c>
      <c r="O11" s="41" t="s">
        <v>13</v>
      </c>
      <c r="P11" s="2">
        <v>4</v>
      </c>
      <c r="Q11" s="18">
        <f>88*P11</f>
        <v>352</v>
      </c>
      <c r="R11" s="41" t="s">
        <v>13</v>
      </c>
      <c r="S11" s="2">
        <v>10</v>
      </c>
      <c r="T11" s="18">
        <f>164*S11</f>
        <v>1640</v>
      </c>
      <c r="U11" s="41" t="s">
        <v>13</v>
      </c>
      <c r="V11" s="2">
        <v>4</v>
      </c>
      <c r="W11" s="18">
        <f>88*V11</f>
        <v>352</v>
      </c>
      <c r="X11" s="41" t="s">
        <v>13</v>
      </c>
      <c r="Y11" s="2">
        <v>4</v>
      </c>
      <c r="Z11" s="10">
        <f>280*Y11</f>
        <v>1120</v>
      </c>
      <c r="AA11" s="109"/>
      <c r="AB11" s="110"/>
      <c r="AC11" s="2" t="s">
        <v>13</v>
      </c>
      <c r="AD11" s="2">
        <f t="shared" si="0"/>
        <v>40</v>
      </c>
      <c r="AE11" s="2">
        <f t="shared" si="1"/>
        <v>8040</v>
      </c>
    </row>
    <row r="12" spans="1:31" ht="31.5" x14ac:dyDescent="0.25">
      <c r="A12" s="131"/>
      <c r="B12" s="5" t="s">
        <v>22</v>
      </c>
      <c r="C12" s="41" t="s">
        <v>32</v>
      </c>
      <c r="D12" s="2">
        <v>60</v>
      </c>
      <c r="E12" s="18">
        <f>214*D12</f>
        <v>12840</v>
      </c>
      <c r="F12" s="41" t="s">
        <v>32</v>
      </c>
      <c r="G12" s="2">
        <v>20</v>
      </c>
      <c r="H12" s="18">
        <f>214*G12</f>
        <v>4280</v>
      </c>
      <c r="I12" s="41" t="s">
        <v>32</v>
      </c>
      <c r="J12" s="2">
        <v>20</v>
      </c>
      <c r="K12" s="10">
        <f>214*J12</f>
        <v>4280</v>
      </c>
      <c r="L12" s="54" t="s">
        <v>32</v>
      </c>
      <c r="M12" s="2">
        <v>45</v>
      </c>
      <c r="N12" s="18">
        <f>137*IO!M12</f>
        <v>6165</v>
      </c>
      <c r="O12" s="41" t="s">
        <v>32</v>
      </c>
      <c r="P12" s="2">
        <v>45</v>
      </c>
      <c r="Q12" s="18">
        <f>74*P12</f>
        <v>3330</v>
      </c>
      <c r="R12" s="41" t="s">
        <v>32</v>
      </c>
      <c r="S12" s="2">
        <v>60</v>
      </c>
      <c r="T12" s="18">
        <f>137*IO!S12</f>
        <v>8220</v>
      </c>
      <c r="U12" s="41" t="s">
        <v>32</v>
      </c>
      <c r="V12" s="2">
        <v>45</v>
      </c>
      <c r="W12" s="18">
        <f>74*V12</f>
        <v>3330</v>
      </c>
      <c r="X12" s="41" t="s">
        <v>32</v>
      </c>
      <c r="Y12" s="2">
        <v>34</v>
      </c>
      <c r="Z12" s="10">
        <f>214*Y12</f>
        <v>7276</v>
      </c>
      <c r="AA12" s="109"/>
      <c r="AB12" s="110"/>
      <c r="AC12" s="42" t="s">
        <v>32</v>
      </c>
      <c r="AD12" s="2">
        <f t="shared" si="0"/>
        <v>329</v>
      </c>
      <c r="AE12" s="2">
        <f t="shared" si="1"/>
        <v>49721</v>
      </c>
    </row>
    <row r="13" spans="1:31" ht="15.75" x14ac:dyDescent="0.25">
      <c r="A13" s="131"/>
      <c r="B13" s="5" t="s">
        <v>23</v>
      </c>
      <c r="C13" s="47" t="s">
        <v>35</v>
      </c>
      <c r="D13" s="2">
        <v>16</v>
      </c>
      <c r="E13" s="18">
        <f>162*D13</f>
        <v>2592</v>
      </c>
      <c r="F13" s="41" t="s">
        <v>35</v>
      </c>
      <c r="G13" s="2">
        <v>5</v>
      </c>
      <c r="H13" s="18">
        <f>162*G13</f>
        <v>810</v>
      </c>
      <c r="I13" s="47" t="s">
        <v>35</v>
      </c>
      <c r="J13" s="2">
        <v>5</v>
      </c>
      <c r="K13" s="10">
        <f>162*J13</f>
        <v>810</v>
      </c>
      <c r="L13" s="54" t="s">
        <v>35</v>
      </c>
      <c r="M13" s="2">
        <v>20</v>
      </c>
      <c r="N13" s="18">
        <f>102*M13</f>
        <v>2040</v>
      </c>
      <c r="O13" s="41" t="s">
        <v>35</v>
      </c>
      <c r="P13" s="2">
        <v>20</v>
      </c>
      <c r="Q13" s="18">
        <f>55*P13</f>
        <v>1100</v>
      </c>
      <c r="R13" s="41" t="s">
        <v>35</v>
      </c>
      <c r="S13" s="2">
        <v>16</v>
      </c>
      <c r="T13" s="18">
        <f>102*S13</f>
        <v>1632</v>
      </c>
      <c r="U13" s="41" t="s">
        <v>35</v>
      </c>
      <c r="V13" s="2">
        <v>20</v>
      </c>
      <c r="W13" s="18">
        <f>55*V13</f>
        <v>1100</v>
      </c>
      <c r="X13" s="41" t="s">
        <v>35</v>
      </c>
      <c r="Y13" s="2">
        <v>10</v>
      </c>
      <c r="Z13" s="10">
        <f>162*Y13</f>
        <v>1620</v>
      </c>
      <c r="AA13" s="109"/>
      <c r="AB13" s="110"/>
      <c r="AC13" s="42" t="s">
        <v>35</v>
      </c>
      <c r="AD13" s="2">
        <f t="shared" si="0"/>
        <v>112</v>
      </c>
      <c r="AE13" s="2">
        <f t="shared" si="1"/>
        <v>11704</v>
      </c>
    </row>
    <row r="14" spans="1:31" ht="26.25" x14ac:dyDescent="0.25">
      <c r="A14" s="131"/>
      <c r="B14" s="5" t="s">
        <v>24</v>
      </c>
      <c r="C14" s="41" t="s">
        <v>37</v>
      </c>
      <c r="D14" s="2">
        <v>3</v>
      </c>
      <c r="E14" s="18">
        <f>131*D14</f>
        <v>393</v>
      </c>
      <c r="F14" s="41" t="s">
        <v>37</v>
      </c>
      <c r="G14" s="2">
        <v>0</v>
      </c>
      <c r="H14" s="18">
        <f>131*G14</f>
        <v>0</v>
      </c>
      <c r="I14" s="41" t="s">
        <v>37</v>
      </c>
      <c r="J14" s="2">
        <v>0</v>
      </c>
      <c r="K14" s="10">
        <f>131*J14</f>
        <v>0</v>
      </c>
      <c r="L14" s="54" t="s">
        <v>37</v>
      </c>
      <c r="M14" s="2">
        <v>1</v>
      </c>
      <c r="N14" s="18">
        <f>78*M14</f>
        <v>78</v>
      </c>
      <c r="O14" s="41" t="s">
        <v>37</v>
      </c>
      <c r="P14" s="2">
        <v>1</v>
      </c>
      <c r="Q14" s="18">
        <f>39*P14</f>
        <v>39</v>
      </c>
      <c r="R14" s="41" t="s">
        <v>37</v>
      </c>
      <c r="S14" s="2">
        <v>3</v>
      </c>
      <c r="T14" s="18">
        <f>78*S14</f>
        <v>234</v>
      </c>
      <c r="U14" s="41" t="s">
        <v>37</v>
      </c>
      <c r="V14" s="2">
        <v>1</v>
      </c>
      <c r="W14" s="18">
        <f>39*V14</f>
        <v>39</v>
      </c>
      <c r="X14" s="41" t="s">
        <v>37</v>
      </c>
      <c r="Y14" s="2">
        <v>1</v>
      </c>
      <c r="Z14" s="10">
        <f>131*Y14</f>
        <v>131</v>
      </c>
      <c r="AA14" s="109"/>
      <c r="AB14" s="110"/>
      <c r="AC14" s="42" t="s">
        <v>37</v>
      </c>
      <c r="AD14" s="2">
        <f t="shared" si="0"/>
        <v>10</v>
      </c>
      <c r="AE14" s="2">
        <f t="shared" si="1"/>
        <v>914</v>
      </c>
    </row>
    <row r="15" spans="1:31" x14ac:dyDescent="0.25">
      <c r="A15" s="132"/>
      <c r="B15" s="13" t="s">
        <v>87</v>
      </c>
      <c r="C15" s="48"/>
      <c r="D15" s="13">
        <f>SUM(D11:D14)</f>
        <v>89</v>
      </c>
      <c r="E15" s="13">
        <f>SUM(E11:E14)</f>
        <v>18625</v>
      </c>
      <c r="F15" s="57"/>
      <c r="G15" s="56">
        <f>SUM(G11:G14)</f>
        <v>27</v>
      </c>
      <c r="H15" s="13">
        <f>SUM(H11:H14)</f>
        <v>5650</v>
      </c>
      <c r="I15" s="48"/>
      <c r="J15" s="13">
        <f>SUM(J11:J14)</f>
        <v>27</v>
      </c>
      <c r="K15" s="49">
        <f>SUM(K11:K14)</f>
        <v>5650</v>
      </c>
      <c r="L15" s="63"/>
      <c r="M15" s="56">
        <f>SUM(M11:M14)</f>
        <v>70</v>
      </c>
      <c r="N15" s="13">
        <f>SUM(N11:N14)</f>
        <v>8939</v>
      </c>
      <c r="O15" s="57"/>
      <c r="P15" s="56">
        <f>SUM(P11:P14)</f>
        <v>70</v>
      </c>
      <c r="Q15" s="13">
        <f>SUM(Q11:Q14)</f>
        <v>4821</v>
      </c>
      <c r="R15" s="57"/>
      <c r="S15" s="56">
        <f>SUM(S11:S14)</f>
        <v>89</v>
      </c>
      <c r="T15" s="13">
        <f>SUM(T11:T14)</f>
        <v>11726</v>
      </c>
      <c r="U15" s="57"/>
      <c r="V15" s="56">
        <f>SUM(V11:V14)</f>
        <v>70</v>
      </c>
      <c r="W15" s="13">
        <f>SUM(W11:W14)</f>
        <v>4821</v>
      </c>
      <c r="X15" s="57"/>
      <c r="Y15" s="56">
        <f>SUM(Y11:Y14)</f>
        <v>49</v>
      </c>
      <c r="Z15" s="49">
        <f>SUM(Z11:Z14)</f>
        <v>10147</v>
      </c>
      <c r="AA15" s="109"/>
      <c r="AB15" s="110"/>
      <c r="AC15" s="15" t="s">
        <v>87</v>
      </c>
      <c r="AD15" s="15">
        <f t="shared" si="0"/>
        <v>491</v>
      </c>
      <c r="AE15" s="15">
        <f t="shared" si="1"/>
        <v>70379</v>
      </c>
    </row>
    <row r="16" spans="1:31" ht="24.95" customHeight="1" x14ac:dyDescent="0.3">
      <c r="A16" s="130" t="s">
        <v>2</v>
      </c>
      <c r="B16" s="4" t="s">
        <v>25</v>
      </c>
      <c r="C16" s="139"/>
      <c r="D16" s="140"/>
      <c r="E16" s="140"/>
      <c r="F16" s="9"/>
      <c r="G16" s="2"/>
      <c r="H16" s="18"/>
      <c r="I16" s="9"/>
      <c r="J16" s="2"/>
      <c r="K16" s="10"/>
      <c r="L16" s="17"/>
      <c r="M16" s="2"/>
      <c r="N16" s="18"/>
      <c r="O16" s="9"/>
      <c r="P16" s="2"/>
      <c r="Q16" s="18"/>
      <c r="R16" s="9"/>
      <c r="S16" s="2"/>
      <c r="T16" s="18"/>
      <c r="U16" s="114" t="s">
        <v>6</v>
      </c>
      <c r="V16" s="115"/>
      <c r="W16" s="116"/>
      <c r="X16" s="9"/>
      <c r="Y16" s="2"/>
      <c r="Z16" s="10"/>
      <c r="AA16" s="117" t="s">
        <v>49</v>
      </c>
      <c r="AB16" s="118" t="s">
        <v>50</v>
      </c>
      <c r="AC16" s="2"/>
      <c r="AD16" s="2"/>
      <c r="AE16" s="2"/>
    </row>
    <row r="17" spans="1:31" ht="15.75" x14ac:dyDescent="0.25">
      <c r="A17" s="131"/>
      <c r="B17" s="5" t="s">
        <v>26</v>
      </c>
      <c r="C17" s="41" t="s">
        <v>13</v>
      </c>
      <c r="D17" s="2">
        <v>8</v>
      </c>
      <c r="E17" s="18">
        <f>280*D17</f>
        <v>2240</v>
      </c>
      <c r="F17" s="41" t="s">
        <v>13</v>
      </c>
      <c r="G17" s="2">
        <v>1</v>
      </c>
      <c r="H17" s="18">
        <f>280*G17</f>
        <v>280</v>
      </c>
      <c r="I17" s="41" t="s">
        <v>13</v>
      </c>
      <c r="J17" s="2">
        <v>1</v>
      </c>
      <c r="K17" s="10">
        <f>280*J17</f>
        <v>280</v>
      </c>
      <c r="L17" s="54" t="s">
        <v>13</v>
      </c>
      <c r="M17" s="2">
        <v>4</v>
      </c>
      <c r="N17" s="18">
        <f>164*M17</f>
        <v>656</v>
      </c>
      <c r="O17" s="41" t="s">
        <v>13</v>
      </c>
      <c r="P17" s="2">
        <v>4</v>
      </c>
      <c r="Q17" s="18">
        <f>88*P17</f>
        <v>352</v>
      </c>
      <c r="R17" s="41" t="s">
        <v>13</v>
      </c>
      <c r="S17" s="2">
        <v>4</v>
      </c>
      <c r="T17" s="18">
        <f>164*S17</f>
        <v>656</v>
      </c>
      <c r="U17" s="41" t="s">
        <v>13</v>
      </c>
      <c r="V17" s="2">
        <v>14</v>
      </c>
      <c r="W17" s="18">
        <f>88*V17</f>
        <v>1232</v>
      </c>
      <c r="X17" s="41" t="s">
        <v>13</v>
      </c>
      <c r="Y17" s="2">
        <v>4</v>
      </c>
      <c r="Z17" s="10">
        <f>280*Y17</f>
        <v>1120</v>
      </c>
      <c r="AA17" s="117"/>
      <c r="AB17" s="118"/>
      <c r="AC17" s="2" t="s">
        <v>13</v>
      </c>
      <c r="AD17" s="2">
        <f t="shared" si="0"/>
        <v>40</v>
      </c>
      <c r="AE17" s="2">
        <f t="shared" si="1"/>
        <v>6816</v>
      </c>
    </row>
    <row r="18" spans="1:31" ht="26.25" x14ac:dyDescent="0.25">
      <c r="A18" s="131"/>
      <c r="B18" s="5" t="s">
        <v>27</v>
      </c>
      <c r="C18" s="41" t="s">
        <v>32</v>
      </c>
      <c r="D18" s="2">
        <v>19</v>
      </c>
      <c r="E18" s="18">
        <f>214*D18</f>
        <v>4066</v>
      </c>
      <c r="F18" s="41" t="s">
        <v>32</v>
      </c>
      <c r="G18" s="2">
        <v>5</v>
      </c>
      <c r="H18" s="18">
        <f>214*G18</f>
        <v>1070</v>
      </c>
      <c r="I18" s="41" t="s">
        <v>32</v>
      </c>
      <c r="J18" s="2">
        <v>5</v>
      </c>
      <c r="K18" s="10">
        <f>214*J18</f>
        <v>1070</v>
      </c>
      <c r="L18" s="54" t="s">
        <v>32</v>
      </c>
      <c r="M18" s="2">
        <v>22</v>
      </c>
      <c r="N18" s="18">
        <f>137*IO!M18</f>
        <v>3014</v>
      </c>
      <c r="O18" s="41" t="s">
        <v>32</v>
      </c>
      <c r="P18" s="2">
        <v>15</v>
      </c>
      <c r="Q18" s="18">
        <f>74*P18</f>
        <v>1110</v>
      </c>
      <c r="R18" s="41" t="s">
        <v>32</v>
      </c>
      <c r="S18" s="2">
        <v>22</v>
      </c>
      <c r="T18" s="18">
        <f>137*IO!S18</f>
        <v>3014</v>
      </c>
      <c r="U18" s="41" t="s">
        <v>32</v>
      </c>
      <c r="V18" s="2">
        <v>38</v>
      </c>
      <c r="W18" s="18">
        <f>74*V18</f>
        <v>2812</v>
      </c>
      <c r="X18" s="41" t="s">
        <v>32</v>
      </c>
      <c r="Y18" s="2">
        <v>12</v>
      </c>
      <c r="Z18" s="10">
        <f>214*Y18</f>
        <v>2568</v>
      </c>
      <c r="AA18" s="117"/>
      <c r="AB18" s="118"/>
      <c r="AC18" s="42" t="s">
        <v>32</v>
      </c>
      <c r="AD18" s="2">
        <f t="shared" si="0"/>
        <v>138</v>
      </c>
      <c r="AE18" s="2">
        <f t="shared" si="1"/>
        <v>18724</v>
      </c>
    </row>
    <row r="19" spans="1:31" ht="15.75" x14ac:dyDescent="0.25">
      <c r="A19" s="131"/>
      <c r="B19" s="5" t="s">
        <v>28</v>
      </c>
      <c r="C19" s="47" t="s">
        <v>35</v>
      </c>
      <c r="D19" s="2">
        <v>7</v>
      </c>
      <c r="E19" s="18">
        <f>162*D19</f>
        <v>1134</v>
      </c>
      <c r="F19" s="41" t="s">
        <v>35</v>
      </c>
      <c r="G19" s="2">
        <v>1</v>
      </c>
      <c r="H19" s="18">
        <f>162*G19</f>
        <v>162</v>
      </c>
      <c r="I19" s="47" t="s">
        <v>35</v>
      </c>
      <c r="J19" s="2">
        <v>1</v>
      </c>
      <c r="K19" s="10">
        <f>162*J19</f>
        <v>162</v>
      </c>
      <c r="L19" s="54" t="s">
        <v>35</v>
      </c>
      <c r="M19" s="2">
        <v>1</v>
      </c>
      <c r="N19" s="18">
        <f>102*M19</f>
        <v>102</v>
      </c>
      <c r="O19" s="41" t="s">
        <v>35</v>
      </c>
      <c r="P19" s="2">
        <v>10</v>
      </c>
      <c r="Q19" s="18">
        <f>55*P19</f>
        <v>550</v>
      </c>
      <c r="R19" s="41" t="s">
        <v>35</v>
      </c>
      <c r="S19" s="2">
        <v>1</v>
      </c>
      <c r="T19" s="18">
        <f>102*S19</f>
        <v>102</v>
      </c>
      <c r="U19" s="41" t="s">
        <v>35</v>
      </c>
      <c r="V19" s="2">
        <v>16</v>
      </c>
      <c r="W19" s="18">
        <f>55*V19</f>
        <v>880</v>
      </c>
      <c r="X19" s="41" t="s">
        <v>35</v>
      </c>
      <c r="Y19" s="2">
        <v>4</v>
      </c>
      <c r="Z19" s="10">
        <f>162*Y19</f>
        <v>648</v>
      </c>
      <c r="AA19" s="117"/>
      <c r="AB19" s="118"/>
      <c r="AC19" s="42" t="s">
        <v>35</v>
      </c>
      <c r="AD19" s="2">
        <f t="shared" si="0"/>
        <v>41</v>
      </c>
      <c r="AE19" s="2">
        <f t="shared" si="1"/>
        <v>3740</v>
      </c>
    </row>
    <row r="20" spans="1:31" ht="26.25" x14ac:dyDescent="0.25">
      <c r="A20" s="131"/>
      <c r="B20" s="5" t="s">
        <v>51</v>
      </c>
      <c r="C20" s="41" t="s">
        <v>37</v>
      </c>
      <c r="D20" s="2">
        <v>6</v>
      </c>
      <c r="E20" s="18">
        <f>131*D20</f>
        <v>786</v>
      </c>
      <c r="F20" s="41" t="s">
        <v>37</v>
      </c>
      <c r="G20" s="2">
        <v>1</v>
      </c>
      <c r="H20" s="18">
        <f>131*G20</f>
        <v>131</v>
      </c>
      <c r="I20" s="41" t="s">
        <v>37</v>
      </c>
      <c r="J20" s="2">
        <v>1</v>
      </c>
      <c r="K20" s="10">
        <f>131*J20</f>
        <v>131</v>
      </c>
      <c r="L20" s="54" t="s">
        <v>37</v>
      </c>
      <c r="M20" s="2">
        <v>4</v>
      </c>
      <c r="N20" s="18">
        <f>78*M20</f>
        <v>312</v>
      </c>
      <c r="O20" s="41" t="s">
        <v>37</v>
      </c>
      <c r="P20" s="2">
        <v>4</v>
      </c>
      <c r="Q20" s="18">
        <f>39*P20</f>
        <v>156</v>
      </c>
      <c r="R20" s="41" t="s">
        <v>37</v>
      </c>
      <c r="S20" s="2">
        <v>4</v>
      </c>
      <c r="T20" s="18">
        <f>78*S20</f>
        <v>312</v>
      </c>
      <c r="U20" s="41" t="s">
        <v>37</v>
      </c>
      <c r="V20" s="2">
        <v>5</v>
      </c>
      <c r="W20" s="18">
        <f>39*V20</f>
        <v>195</v>
      </c>
      <c r="X20" s="41" t="s">
        <v>37</v>
      </c>
      <c r="Y20" s="2">
        <v>4</v>
      </c>
      <c r="Z20" s="10">
        <f>131*Y20</f>
        <v>524</v>
      </c>
      <c r="AA20" s="117"/>
      <c r="AB20" s="118"/>
      <c r="AC20" s="42" t="s">
        <v>37</v>
      </c>
      <c r="AD20" s="2">
        <f t="shared" si="0"/>
        <v>29</v>
      </c>
      <c r="AE20" s="2">
        <f t="shared" si="1"/>
        <v>2547</v>
      </c>
    </row>
    <row r="21" spans="1:31" x14ac:dyDescent="0.25">
      <c r="A21" s="132"/>
      <c r="B21" s="13" t="s">
        <v>87</v>
      </c>
      <c r="C21" s="48"/>
      <c r="D21" s="13">
        <f t="shared" ref="D21:O21" si="3">SUM(D17:D20)</f>
        <v>40</v>
      </c>
      <c r="E21" s="13">
        <f t="shared" si="3"/>
        <v>8226</v>
      </c>
      <c r="F21" s="57">
        <f t="shared" si="3"/>
        <v>0</v>
      </c>
      <c r="G21" s="56">
        <f t="shared" si="3"/>
        <v>8</v>
      </c>
      <c r="H21" s="13">
        <f t="shared" si="3"/>
        <v>1643</v>
      </c>
      <c r="I21" s="48">
        <f>SUM(I17:I20)</f>
        <v>0</v>
      </c>
      <c r="J21" s="13">
        <f>SUM(J17:J20)</f>
        <v>8</v>
      </c>
      <c r="K21" s="49">
        <f>SUM(K17:K20)</f>
        <v>1643</v>
      </c>
      <c r="L21" s="63">
        <f t="shared" si="3"/>
        <v>0</v>
      </c>
      <c r="M21" s="56">
        <f t="shared" si="3"/>
        <v>31</v>
      </c>
      <c r="N21" s="13">
        <f t="shared" si="3"/>
        <v>4084</v>
      </c>
      <c r="O21" s="57">
        <f t="shared" si="3"/>
        <v>0</v>
      </c>
      <c r="P21" s="56">
        <f>SUM(P16:P20)</f>
        <v>33</v>
      </c>
      <c r="Q21" s="13">
        <f>SUM(Q17:Q20)</f>
        <v>2168</v>
      </c>
      <c r="R21" s="57">
        <f>SUM(R17:R20)</f>
        <v>0</v>
      </c>
      <c r="S21" s="56">
        <f>SUM(S16:S20)</f>
        <v>31</v>
      </c>
      <c r="T21" s="13">
        <f>SUM(T16:T20)</f>
        <v>4084</v>
      </c>
      <c r="U21" s="57">
        <f>SUM(U17:U20)</f>
        <v>0</v>
      </c>
      <c r="V21" s="56">
        <f>SUM(V16:V20)</f>
        <v>73</v>
      </c>
      <c r="W21" s="13">
        <f>SUM(W16:W20)</f>
        <v>5119</v>
      </c>
      <c r="X21" s="57">
        <f>SUM(X17:X20)</f>
        <v>0</v>
      </c>
      <c r="Y21" s="56">
        <f>SUM(Y16:Y20)</f>
        <v>24</v>
      </c>
      <c r="Z21" s="49">
        <f>SUM(Z16:Z20)</f>
        <v>4860</v>
      </c>
      <c r="AA21" s="117"/>
      <c r="AB21" s="118"/>
      <c r="AC21" s="15" t="s">
        <v>87</v>
      </c>
      <c r="AD21" s="15">
        <f t="shared" si="0"/>
        <v>248</v>
      </c>
      <c r="AE21" s="15">
        <f t="shared" si="1"/>
        <v>31827</v>
      </c>
    </row>
    <row r="22" spans="1:31" ht="32.1" customHeight="1" x14ac:dyDescent="0.35">
      <c r="A22" s="130" t="s">
        <v>3</v>
      </c>
      <c r="B22" s="21" t="s">
        <v>30</v>
      </c>
      <c r="C22" s="9"/>
      <c r="D22" s="2"/>
      <c r="E22" s="18"/>
      <c r="F22" s="9"/>
      <c r="G22" s="2"/>
      <c r="H22" s="18"/>
      <c r="I22" s="9"/>
      <c r="J22" s="2"/>
      <c r="K22" s="10"/>
      <c r="L22" s="136" t="s">
        <v>6</v>
      </c>
      <c r="M22" s="137"/>
      <c r="N22" s="138"/>
      <c r="O22" s="9"/>
      <c r="P22" s="2"/>
      <c r="Q22" s="18"/>
      <c r="R22" s="9"/>
      <c r="S22" s="2"/>
      <c r="T22" s="18"/>
      <c r="U22" s="9"/>
      <c r="V22" s="2"/>
      <c r="W22" s="18"/>
      <c r="X22" s="9"/>
      <c r="Y22" s="2"/>
      <c r="Z22" s="10"/>
      <c r="AA22" s="119" t="s">
        <v>52</v>
      </c>
      <c r="AB22" s="122" t="s">
        <v>53</v>
      </c>
      <c r="AC22" s="2"/>
      <c r="AD22" s="2"/>
      <c r="AE22" s="2"/>
    </row>
    <row r="23" spans="1:31" ht="15.75" x14ac:dyDescent="0.25">
      <c r="A23" s="131"/>
      <c r="B23" s="22" t="s">
        <v>29</v>
      </c>
      <c r="C23" s="41" t="s">
        <v>13</v>
      </c>
      <c r="D23" s="2">
        <v>4</v>
      </c>
      <c r="E23" s="18">
        <f>280*D23</f>
        <v>1120</v>
      </c>
      <c r="F23" s="41" t="s">
        <v>13</v>
      </c>
      <c r="G23" s="2">
        <v>2</v>
      </c>
      <c r="H23" s="18">
        <f>280*G23</f>
        <v>560</v>
      </c>
      <c r="I23" s="41" t="s">
        <v>13</v>
      </c>
      <c r="J23" s="2">
        <v>2</v>
      </c>
      <c r="K23" s="10">
        <f>280*J23</f>
        <v>560</v>
      </c>
      <c r="L23" s="54" t="s">
        <v>13</v>
      </c>
      <c r="M23" s="2">
        <v>12</v>
      </c>
      <c r="N23" s="18">
        <f>164*M23</f>
        <v>1968</v>
      </c>
      <c r="O23" s="41" t="s">
        <v>13</v>
      </c>
      <c r="P23" s="2">
        <v>4</v>
      </c>
      <c r="Q23" s="18">
        <f>88*P23</f>
        <v>352</v>
      </c>
      <c r="R23" s="41" t="s">
        <v>13</v>
      </c>
      <c r="S23" s="2">
        <v>2</v>
      </c>
      <c r="T23" s="18">
        <f>164*S23</f>
        <v>328</v>
      </c>
      <c r="U23" s="41" t="s">
        <v>13</v>
      </c>
      <c r="V23" s="2">
        <v>3</v>
      </c>
      <c r="W23" s="18">
        <f>88*V23</f>
        <v>264</v>
      </c>
      <c r="X23" s="41" t="s">
        <v>13</v>
      </c>
      <c r="Y23" s="2">
        <v>3</v>
      </c>
      <c r="Z23" s="10">
        <f>280*Y23</f>
        <v>840</v>
      </c>
      <c r="AA23" s="120"/>
      <c r="AB23" s="122"/>
      <c r="AC23" s="2" t="s">
        <v>13</v>
      </c>
      <c r="AD23" s="2">
        <f t="shared" si="0"/>
        <v>32</v>
      </c>
      <c r="AE23" s="2">
        <f t="shared" si="1"/>
        <v>5992</v>
      </c>
    </row>
    <row r="24" spans="1:31" ht="26.25" x14ac:dyDescent="0.25">
      <c r="A24" s="131"/>
      <c r="B24" s="23" t="s">
        <v>86</v>
      </c>
      <c r="C24" s="41" t="s">
        <v>32</v>
      </c>
      <c r="D24" s="2">
        <v>9</v>
      </c>
      <c r="E24" s="18">
        <f>214*D24</f>
        <v>1926</v>
      </c>
      <c r="F24" s="41" t="s">
        <v>32</v>
      </c>
      <c r="G24" s="2">
        <v>6</v>
      </c>
      <c r="H24" s="18">
        <f>214*G24</f>
        <v>1284</v>
      </c>
      <c r="I24" s="41" t="s">
        <v>32</v>
      </c>
      <c r="J24" s="2">
        <v>6</v>
      </c>
      <c r="K24" s="10">
        <f>214*J24</f>
        <v>1284</v>
      </c>
      <c r="L24" s="54" t="s">
        <v>32</v>
      </c>
      <c r="M24" s="2">
        <v>30</v>
      </c>
      <c r="N24" s="18">
        <f>137*IO!M24</f>
        <v>4110</v>
      </c>
      <c r="O24" s="41" t="s">
        <v>32</v>
      </c>
      <c r="P24" s="2">
        <v>11</v>
      </c>
      <c r="Q24" s="18">
        <f>74*P24</f>
        <v>814</v>
      </c>
      <c r="R24" s="41" t="s">
        <v>32</v>
      </c>
      <c r="S24" s="2">
        <v>10</v>
      </c>
      <c r="T24" s="18">
        <f>137*IO!S24</f>
        <v>1370</v>
      </c>
      <c r="U24" s="41" t="s">
        <v>32</v>
      </c>
      <c r="V24" s="2">
        <v>12</v>
      </c>
      <c r="W24" s="18">
        <f>74*V24</f>
        <v>888</v>
      </c>
      <c r="X24" s="41" t="s">
        <v>32</v>
      </c>
      <c r="Y24" s="2">
        <v>12</v>
      </c>
      <c r="Z24" s="10">
        <f>214*Y24</f>
        <v>2568</v>
      </c>
      <c r="AA24" s="120"/>
      <c r="AB24" s="122"/>
      <c r="AC24" s="42" t="s">
        <v>32</v>
      </c>
      <c r="AD24" s="2">
        <f t="shared" si="0"/>
        <v>96</v>
      </c>
      <c r="AE24" s="2">
        <f t="shared" si="1"/>
        <v>14244</v>
      </c>
    </row>
    <row r="25" spans="1:31" ht="15" customHeight="1" x14ac:dyDescent="0.25">
      <c r="A25" s="131"/>
      <c r="C25" s="47" t="s">
        <v>35</v>
      </c>
      <c r="D25" s="2">
        <v>3</v>
      </c>
      <c r="E25" s="18">
        <f>162*D25</f>
        <v>486</v>
      </c>
      <c r="F25" s="41" t="s">
        <v>35</v>
      </c>
      <c r="G25" s="2">
        <v>0</v>
      </c>
      <c r="H25" s="18">
        <f>162*G25</f>
        <v>0</v>
      </c>
      <c r="I25" s="41" t="s">
        <v>35</v>
      </c>
      <c r="J25" s="2">
        <v>0</v>
      </c>
      <c r="K25" s="10">
        <f>162*J25</f>
        <v>0</v>
      </c>
      <c r="L25" s="54" t="s">
        <v>35</v>
      </c>
      <c r="M25" s="2">
        <v>4</v>
      </c>
      <c r="N25" s="18">
        <f>102*M25</f>
        <v>408</v>
      </c>
      <c r="O25" s="41" t="s">
        <v>35</v>
      </c>
      <c r="P25" s="2">
        <v>2</v>
      </c>
      <c r="Q25" s="18">
        <f>55*P25</f>
        <v>110</v>
      </c>
      <c r="R25" s="41" t="s">
        <v>35</v>
      </c>
      <c r="S25" s="2">
        <v>0</v>
      </c>
      <c r="T25" s="18">
        <f>102*S25</f>
        <v>0</v>
      </c>
      <c r="U25" s="41" t="s">
        <v>35</v>
      </c>
      <c r="V25" s="2">
        <v>2</v>
      </c>
      <c r="W25" s="18">
        <f>55*V25</f>
        <v>110</v>
      </c>
      <c r="X25" s="41" t="s">
        <v>35</v>
      </c>
      <c r="Y25" s="2">
        <v>2</v>
      </c>
      <c r="Z25" s="10">
        <f>162*Y25</f>
        <v>324</v>
      </c>
      <c r="AA25" s="120"/>
      <c r="AB25" s="122"/>
      <c r="AC25" s="42" t="s">
        <v>35</v>
      </c>
      <c r="AD25" s="2">
        <f t="shared" si="0"/>
        <v>13</v>
      </c>
      <c r="AE25" s="2">
        <f t="shared" si="1"/>
        <v>1438</v>
      </c>
    </row>
    <row r="26" spans="1:31" ht="26.25" x14ac:dyDescent="0.25">
      <c r="A26" s="131"/>
      <c r="B26" s="24"/>
      <c r="C26" s="41" t="s">
        <v>37</v>
      </c>
      <c r="D26" s="2">
        <v>5</v>
      </c>
      <c r="E26" s="18">
        <f>131*D26</f>
        <v>655</v>
      </c>
      <c r="F26" s="41" t="s">
        <v>37</v>
      </c>
      <c r="G26" s="2">
        <v>2</v>
      </c>
      <c r="H26" s="18">
        <f>131*G26</f>
        <v>262</v>
      </c>
      <c r="I26" s="41" t="s">
        <v>37</v>
      </c>
      <c r="J26" s="2">
        <v>2</v>
      </c>
      <c r="K26" s="10">
        <f>131*J26</f>
        <v>262</v>
      </c>
      <c r="L26" s="54" t="s">
        <v>37</v>
      </c>
      <c r="M26" s="2">
        <v>4</v>
      </c>
      <c r="N26" s="18">
        <f>78*M26</f>
        <v>312</v>
      </c>
      <c r="O26" s="41" t="s">
        <v>37</v>
      </c>
      <c r="P26" s="2">
        <v>3</v>
      </c>
      <c r="Q26" s="18">
        <f>39*P26</f>
        <v>117</v>
      </c>
      <c r="R26" s="41" t="s">
        <v>37</v>
      </c>
      <c r="S26" s="2">
        <v>2</v>
      </c>
      <c r="T26" s="18">
        <f>78*S26</f>
        <v>156</v>
      </c>
      <c r="U26" s="41" t="s">
        <v>37</v>
      </c>
      <c r="V26" s="2">
        <v>3</v>
      </c>
      <c r="W26" s="18">
        <f>39*V26</f>
        <v>117</v>
      </c>
      <c r="X26" s="41" t="s">
        <v>37</v>
      </c>
      <c r="Y26" s="2">
        <v>3</v>
      </c>
      <c r="Z26" s="10">
        <f>131*Y26</f>
        <v>393</v>
      </c>
      <c r="AA26" s="120"/>
      <c r="AB26" s="122"/>
      <c r="AC26" s="42" t="s">
        <v>37</v>
      </c>
      <c r="AD26" s="2">
        <f t="shared" si="0"/>
        <v>24</v>
      </c>
      <c r="AE26" s="2">
        <f t="shared" si="1"/>
        <v>2274</v>
      </c>
    </row>
    <row r="27" spans="1:31" ht="15" customHeight="1" x14ac:dyDescent="0.25">
      <c r="A27" s="131"/>
      <c r="B27" s="24"/>
      <c r="C27" s="7"/>
      <c r="D27" s="2"/>
      <c r="E27" s="44"/>
      <c r="F27" s="7"/>
      <c r="G27" s="2"/>
      <c r="H27" s="18"/>
      <c r="I27" s="7"/>
      <c r="J27" s="2"/>
      <c r="K27" s="19"/>
      <c r="L27" s="53"/>
      <c r="M27" s="2"/>
      <c r="N27" s="18"/>
      <c r="O27" s="7"/>
      <c r="P27" s="2"/>
      <c r="Q27" s="18"/>
      <c r="R27" s="7"/>
      <c r="S27" s="2"/>
      <c r="T27" s="18"/>
      <c r="U27" s="7"/>
      <c r="V27" s="2"/>
      <c r="W27" s="18"/>
      <c r="X27" s="9"/>
      <c r="Y27" s="2"/>
      <c r="Z27" s="10"/>
      <c r="AA27" s="120"/>
      <c r="AB27" s="122"/>
      <c r="AC27" s="2"/>
      <c r="AD27" s="2">
        <f t="shared" si="0"/>
        <v>0</v>
      </c>
      <c r="AE27" s="2">
        <f t="shared" si="1"/>
        <v>0</v>
      </c>
    </row>
    <row r="28" spans="1:31" ht="15.75" thickBot="1" x14ac:dyDescent="0.3">
      <c r="A28" s="132"/>
      <c r="B28" s="25" t="s">
        <v>87</v>
      </c>
      <c r="C28" s="48"/>
      <c r="D28" s="13">
        <f>SUM(D23:D27)</f>
        <v>21</v>
      </c>
      <c r="E28" s="13">
        <f>SUM(E23:E27)</f>
        <v>4187</v>
      </c>
      <c r="F28" s="57">
        <f t="shared" ref="F28:R28" si="4">SUM(F23:F25)</f>
        <v>0</v>
      </c>
      <c r="G28" s="56">
        <f>SUM(G23:G27)</f>
        <v>10</v>
      </c>
      <c r="H28" s="13">
        <f>SUM(H23:H27)</f>
        <v>2106</v>
      </c>
      <c r="I28" s="48">
        <f>SUM(I23:I25)</f>
        <v>0</v>
      </c>
      <c r="J28" s="13">
        <f>SUM(J23:J27)</f>
        <v>10</v>
      </c>
      <c r="K28" s="49">
        <f>SUM(K23:K27)</f>
        <v>2106</v>
      </c>
      <c r="L28" s="63">
        <f t="shared" si="4"/>
        <v>0</v>
      </c>
      <c r="M28" s="56">
        <f>SUM(M23:M27)</f>
        <v>50</v>
      </c>
      <c r="N28" s="13">
        <f>SUM(N23:N27)</f>
        <v>6798</v>
      </c>
      <c r="O28" s="57">
        <f t="shared" si="4"/>
        <v>0</v>
      </c>
      <c r="P28" s="56">
        <f>SUM(P23:P27)</f>
        <v>20</v>
      </c>
      <c r="Q28" s="13">
        <f>SUM(Q23:Q27)</f>
        <v>1393</v>
      </c>
      <c r="R28" s="57">
        <f t="shared" si="4"/>
        <v>0</v>
      </c>
      <c r="S28" s="56">
        <f>SUM(S23:S27)</f>
        <v>14</v>
      </c>
      <c r="T28" s="13">
        <f>SUM(T23:T26)</f>
        <v>1854</v>
      </c>
      <c r="U28" s="57">
        <f t="shared" ref="U28:X28" si="5">SUM(U23:U25)</f>
        <v>0</v>
      </c>
      <c r="V28" s="56">
        <f>SUM(V23:V27)</f>
        <v>20</v>
      </c>
      <c r="W28" s="13">
        <f>SUM(W23:W27)</f>
        <v>1379</v>
      </c>
      <c r="X28" s="57">
        <f t="shared" si="5"/>
        <v>0</v>
      </c>
      <c r="Y28" s="56">
        <f>SUM(Y23:Y27)</f>
        <v>20</v>
      </c>
      <c r="Z28" s="49">
        <f>SUM(Z23:Z27)</f>
        <v>4125</v>
      </c>
      <c r="AA28" s="121"/>
      <c r="AB28" s="122"/>
      <c r="AC28" s="15" t="s">
        <v>87</v>
      </c>
      <c r="AD28" s="15">
        <f t="shared" si="0"/>
        <v>165</v>
      </c>
      <c r="AE28" s="15">
        <f t="shared" si="1"/>
        <v>23948</v>
      </c>
    </row>
    <row r="29" spans="1:31" ht="15.75" thickBot="1" x14ac:dyDescent="0.3">
      <c r="A29" s="2"/>
      <c r="B29" s="45" t="s">
        <v>12</v>
      </c>
      <c r="C29" s="45"/>
      <c r="D29" s="45">
        <f>D28+D21+D15+D9</f>
        <v>260</v>
      </c>
      <c r="E29" s="45">
        <f>E28+E21+E15+E9</f>
        <v>55398</v>
      </c>
      <c r="F29" s="58">
        <f t="shared" ref="F29:Z29" si="6">F28+F21+F15+F9</f>
        <v>0</v>
      </c>
      <c r="G29" s="59">
        <f t="shared" si="6"/>
        <v>75</v>
      </c>
      <c r="H29" s="61">
        <f t="shared" si="6"/>
        <v>15653</v>
      </c>
      <c r="I29" s="50">
        <f>I28+I21+I15+I9</f>
        <v>0</v>
      </c>
      <c r="J29" s="38">
        <f>J28+J21+J15+J9</f>
        <v>75</v>
      </c>
      <c r="K29" s="51">
        <f>K28+K21+K15+K9</f>
        <v>15653</v>
      </c>
      <c r="L29" s="64">
        <f t="shared" si="6"/>
        <v>0</v>
      </c>
      <c r="M29" s="59">
        <f t="shared" si="6"/>
        <v>239</v>
      </c>
      <c r="N29" s="61">
        <f t="shared" si="6"/>
        <v>31675</v>
      </c>
      <c r="O29" s="58">
        <f t="shared" si="6"/>
        <v>0</v>
      </c>
      <c r="P29" s="59">
        <f t="shared" si="6"/>
        <v>221</v>
      </c>
      <c r="Q29" s="61">
        <f t="shared" si="6"/>
        <v>15494</v>
      </c>
      <c r="R29" s="58">
        <f t="shared" si="6"/>
        <v>0</v>
      </c>
      <c r="S29" s="59">
        <f t="shared" si="6"/>
        <v>222</v>
      </c>
      <c r="T29" s="61">
        <f t="shared" si="6"/>
        <v>29518</v>
      </c>
      <c r="U29" s="58">
        <f t="shared" si="6"/>
        <v>0</v>
      </c>
      <c r="V29" s="59">
        <f t="shared" si="6"/>
        <v>261</v>
      </c>
      <c r="W29" s="61">
        <f t="shared" si="6"/>
        <v>18431</v>
      </c>
      <c r="X29" s="58">
        <f t="shared" si="6"/>
        <v>0</v>
      </c>
      <c r="Y29" s="59">
        <f t="shared" si="6"/>
        <v>151</v>
      </c>
      <c r="Z29" s="60">
        <f t="shared" si="6"/>
        <v>31144</v>
      </c>
      <c r="AC29" s="60" t="s">
        <v>11</v>
      </c>
      <c r="AD29" s="60">
        <f>AD28+AD21+AD15+AD9</f>
        <v>1504</v>
      </c>
      <c r="AE29" s="60">
        <f>AE28+AE21+AE15+AE9</f>
        <v>212966</v>
      </c>
    </row>
    <row r="30" spans="1:31" x14ac:dyDescent="0.25">
      <c r="B30" s="20">
        <f>SUM(E30:Z30)</f>
        <v>99.660000469558511</v>
      </c>
      <c r="D30" t="s">
        <v>115</v>
      </c>
      <c r="E30">
        <f>(E29*100)/AE29</f>
        <v>26.012602950705748</v>
      </c>
      <c r="G30" t="s">
        <v>115</v>
      </c>
      <c r="H30">
        <f>(H29*100)/AE29</f>
        <v>7.3499995304414787</v>
      </c>
      <c r="J30" t="s">
        <v>115</v>
      </c>
      <c r="K30">
        <v>7.01</v>
      </c>
      <c r="M30" t="s">
        <v>115</v>
      </c>
      <c r="N30">
        <f>(N29*100)/AE29</f>
        <v>14.873266155160918</v>
      </c>
      <c r="P30" t="s">
        <v>115</v>
      </c>
      <c r="Q30">
        <f>(Q29*100)/AE29</f>
        <v>7.2753397255900003</v>
      </c>
      <c r="S30" t="s">
        <v>115</v>
      </c>
      <c r="T30">
        <f>(T29*100)/AE29</f>
        <v>13.860428425194632</v>
      </c>
      <c r="V30" t="s">
        <v>115</v>
      </c>
      <c r="W30">
        <f>(W29*100)/AE29</f>
        <v>8.6544331019975012</v>
      </c>
      <c r="Y30" t="s">
        <v>115</v>
      </c>
      <c r="Z30">
        <f>(Z29*100)/AE29</f>
        <v>14.623930580468244</v>
      </c>
    </row>
    <row r="31" spans="1:31" x14ac:dyDescent="0.25">
      <c r="C31" s="65"/>
    </row>
  </sheetData>
  <mergeCells count="25">
    <mergeCell ref="A16:A21"/>
    <mergeCell ref="A22:A28"/>
    <mergeCell ref="A10:A15"/>
    <mergeCell ref="A3:A9"/>
    <mergeCell ref="L22:N22"/>
    <mergeCell ref="C16:E16"/>
    <mergeCell ref="U1:W1"/>
    <mergeCell ref="C3:E3"/>
    <mergeCell ref="F1:H1"/>
    <mergeCell ref="C1:E1"/>
    <mergeCell ref="R1:T1"/>
    <mergeCell ref="O1:Q1"/>
    <mergeCell ref="L1:N1"/>
    <mergeCell ref="I1:K1"/>
    <mergeCell ref="R10:T10"/>
    <mergeCell ref="U16:W16"/>
    <mergeCell ref="AA16:AA21"/>
    <mergeCell ref="AB16:AB21"/>
    <mergeCell ref="AA22:AA28"/>
    <mergeCell ref="AB22:AB28"/>
    <mergeCell ref="X1:Z1"/>
    <mergeCell ref="AA3:AA9"/>
    <mergeCell ref="AB3:AB9"/>
    <mergeCell ref="AA10:AA15"/>
    <mergeCell ref="AB10:AB15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7" sqref="F27"/>
    </sheetView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0"/>
  <sheetViews>
    <sheetView topLeftCell="I1" zoomScale="89" workbookViewId="0">
      <selection activeCell="V4" sqref="V4"/>
    </sheetView>
  </sheetViews>
  <sheetFormatPr defaultColWidth="11.42578125" defaultRowHeight="15" x14ac:dyDescent="0.25"/>
  <cols>
    <col min="1" max="1" width="27.140625" bestFit="1" customWidth="1"/>
    <col min="2" max="2" width="19.28515625" style="81" customWidth="1"/>
  </cols>
  <sheetData>
    <row r="2" spans="1:27" s="28" customFormat="1" ht="39" customHeight="1" x14ac:dyDescent="0.25">
      <c r="A2" s="26" t="s">
        <v>99</v>
      </c>
      <c r="B2" s="79" t="s">
        <v>59</v>
      </c>
      <c r="C2" s="144" t="s">
        <v>55</v>
      </c>
      <c r="D2" s="144"/>
      <c r="E2" s="144"/>
      <c r="F2" s="144" t="s">
        <v>54</v>
      </c>
      <c r="G2" s="144"/>
      <c r="H2" s="144"/>
      <c r="I2" s="144" t="s">
        <v>56</v>
      </c>
      <c r="J2" s="144"/>
      <c r="K2" s="144"/>
      <c r="L2" s="144" t="s">
        <v>5</v>
      </c>
      <c r="M2" s="144"/>
      <c r="N2" s="144"/>
      <c r="O2" s="144" t="s">
        <v>14</v>
      </c>
      <c r="P2" s="144"/>
      <c r="Q2" s="144"/>
      <c r="R2" s="144" t="s">
        <v>78</v>
      </c>
      <c r="S2" s="144"/>
      <c r="T2" s="144"/>
      <c r="U2" s="144" t="s">
        <v>116</v>
      </c>
      <c r="V2" s="144"/>
      <c r="W2" s="144"/>
      <c r="X2" s="144" t="s">
        <v>57</v>
      </c>
      <c r="Y2" s="144"/>
      <c r="Z2" s="144"/>
      <c r="AA2" s="77" t="s">
        <v>60</v>
      </c>
    </row>
    <row r="3" spans="1:27" ht="21" customHeight="1" x14ac:dyDescent="0.25">
      <c r="A3" s="2" t="s">
        <v>58</v>
      </c>
      <c r="B3" s="80">
        <v>43739</v>
      </c>
      <c r="C3" s="2">
        <v>2</v>
      </c>
      <c r="D3" s="2">
        <v>575</v>
      </c>
      <c r="E3" s="2">
        <f>D3*C3</f>
        <v>1150</v>
      </c>
      <c r="F3" s="2">
        <v>2</v>
      </c>
      <c r="G3" s="2">
        <v>575</v>
      </c>
      <c r="H3" s="2">
        <f t="shared" ref="H3:H8" si="0">G3*F3</f>
        <v>1150</v>
      </c>
      <c r="I3" s="2">
        <v>2</v>
      </c>
      <c r="J3" s="2">
        <v>575</v>
      </c>
      <c r="K3" s="2">
        <f t="shared" ref="K3:K8" si="1">J3*I3</f>
        <v>1150</v>
      </c>
      <c r="L3" s="2">
        <v>2</v>
      </c>
      <c r="M3" s="2">
        <v>575</v>
      </c>
      <c r="N3" s="2">
        <f>M3*L3</f>
        <v>1150</v>
      </c>
      <c r="O3" s="2">
        <v>2</v>
      </c>
      <c r="P3" s="2">
        <v>575</v>
      </c>
      <c r="Q3" s="2">
        <f>P3*O3</f>
        <v>1150</v>
      </c>
      <c r="R3" s="2">
        <v>2</v>
      </c>
      <c r="S3" s="2">
        <v>575</v>
      </c>
      <c r="T3" s="2">
        <f>S3*R3</f>
        <v>1150</v>
      </c>
      <c r="U3" s="2">
        <v>2</v>
      </c>
      <c r="V3" s="2">
        <v>575</v>
      </c>
      <c r="W3" s="2">
        <f>V3*U3</f>
        <v>1150</v>
      </c>
      <c r="X3" s="141"/>
      <c r="Y3" s="142"/>
      <c r="Z3" s="143"/>
      <c r="AA3" s="78">
        <f>T3+Q3+N3+K3+H3+E3+W3</f>
        <v>8050</v>
      </c>
    </row>
    <row r="4" spans="1:27" ht="30" x14ac:dyDescent="0.25">
      <c r="A4" s="75" t="s">
        <v>61</v>
      </c>
      <c r="B4" s="80">
        <v>43983</v>
      </c>
      <c r="C4" s="2">
        <v>2</v>
      </c>
      <c r="D4" s="2">
        <v>575</v>
      </c>
      <c r="E4" s="2">
        <f>D4*C4</f>
        <v>1150</v>
      </c>
      <c r="F4" s="2">
        <v>2</v>
      </c>
      <c r="G4" s="2">
        <v>575</v>
      </c>
      <c r="H4" s="2">
        <f t="shared" si="0"/>
        <v>1150</v>
      </c>
      <c r="I4" s="2">
        <v>2</v>
      </c>
      <c r="J4" s="2">
        <v>575</v>
      </c>
      <c r="K4" s="2">
        <f t="shared" si="1"/>
        <v>1150</v>
      </c>
      <c r="L4" s="141"/>
      <c r="M4" s="142"/>
      <c r="N4" s="143"/>
      <c r="O4" s="2">
        <v>2</v>
      </c>
      <c r="P4" s="2">
        <v>760</v>
      </c>
      <c r="Q4" s="2">
        <f>P4*O4</f>
        <v>1520</v>
      </c>
      <c r="R4" s="2">
        <v>2</v>
      </c>
      <c r="S4" s="2">
        <v>760</v>
      </c>
      <c r="T4" s="2">
        <f>S4*R4</f>
        <v>1520</v>
      </c>
      <c r="U4" s="2">
        <v>2</v>
      </c>
      <c r="V4" s="2">
        <v>760</v>
      </c>
      <c r="W4" s="2">
        <f>V4*U4</f>
        <v>1520</v>
      </c>
      <c r="X4" s="2">
        <v>2</v>
      </c>
      <c r="Y4" s="2">
        <v>575</v>
      </c>
      <c r="Z4" s="2">
        <f>Y4*X4</f>
        <v>1150</v>
      </c>
      <c r="AA4" s="78">
        <f>T4+Q4+N4+K4+H4+E4+W4+Z4</f>
        <v>9160</v>
      </c>
    </row>
    <row r="5" spans="1:27" ht="30" x14ac:dyDescent="0.25">
      <c r="A5" s="75" t="s">
        <v>62</v>
      </c>
      <c r="B5" s="80">
        <v>44166</v>
      </c>
      <c r="C5" s="2">
        <v>2</v>
      </c>
      <c r="D5" s="2">
        <v>575</v>
      </c>
      <c r="E5" s="2">
        <f>D5*C5</f>
        <v>1150</v>
      </c>
      <c r="F5" s="2">
        <v>2</v>
      </c>
      <c r="G5" s="2">
        <v>575</v>
      </c>
      <c r="H5" s="2">
        <f t="shared" si="0"/>
        <v>1150</v>
      </c>
      <c r="I5" s="2">
        <v>2</v>
      </c>
      <c r="J5" s="2">
        <v>575</v>
      </c>
      <c r="K5" s="2">
        <f t="shared" si="1"/>
        <v>1150</v>
      </c>
      <c r="L5" s="2">
        <v>2</v>
      </c>
      <c r="M5" s="2">
        <v>760</v>
      </c>
      <c r="N5" s="2">
        <f>M5*L5</f>
        <v>1520</v>
      </c>
      <c r="O5" s="141"/>
      <c r="P5" s="142"/>
      <c r="Q5" s="143"/>
      <c r="R5" s="2">
        <v>2</v>
      </c>
      <c r="S5" s="2">
        <v>575</v>
      </c>
      <c r="T5" s="2">
        <f>S5*R5</f>
        <v>1150</v>
      </c>
      <c r="U5" s="2">
        <v>2</v>
      </c>
      <c r="V5" s="2">
        <v>575</v>
      </c>
      <c r="W5" s="2">
        <f>V5*U5</f>
        <v>1150</v>
      </c>
      <c r="X5" s="2">
        <v>2</v>
      </c>
      <c r="Y5" s="2">
        <v>575</v>
      </c>
      <c r="Z5" s="2">
        <f>Y5*X5</f>
        <v>1150</v>
      </c>
      <c r="AA5" s="78">
        <f>T5+Q5+N5+K5+H5+E5+W5+Z5</f>
        <v>8420</v>
      </c>
    </row>
    <row r="6" spans="1:27" ht="30" x14ac:dyDescent="0.25">
      <c r="A6" s="75" t="s">
        <v>63</v>
      </c>
      <c r="B6" s="80">
        <v>44317</v>
      </c>
      <c r="C6" s="2">
        <v>2</v>
      </c>
      <c r="D6" s="2">
        <v>575</v>
      </c>
      <c r="E6" s="2">
        <f>D6*C6</f>
        <v>1150</v>
      </c>
      <c r="F6" s="2">
        <v>2</v>
      </c>
      <c r="G6" s="2">
        <v>575</v>
      </c>
      <c r="H6" s="2">
        <f t="shared" si="0"/>
        <v>1150</v>
      </c>
      <c r="I6" s="2">
        <v>2</v>
      </c>
      <c r="J6" s="2">
        <v>575</v>
      </c>
      <c r="K6" s="2">
        <f t="shared" si="1"/>
        <v>1150</v>
      </c>
      <c r="L6" s="2">
        <v>2</v>
      </c>
      <c r="M6" s="2">
        <v>760</v>
      </c>
      <c r="N6" s="2">
        <f>M6*L6</f>
        <v>1520</v>
      </c>
      <c r="O6" s="2">
        <v>2</v>
      </c>
      <c r="P6" s="2">
        <v>575</v>
      </c>
      <c r="Q6" s="2">
        <f>P6*O6</f>
        <v>1150</v>
      </c>
      <c r="R6" s="141"/>
      <c r="S6" s="142"/>
      <c r="T6" s="143"/>
      <c r="U6" s="2">
        <v>2</v>
      </c>
      <c r="V6" s="2">
        <v>760</v>
      </c>
      <c r="W6" s="2">
        <f>V6*U6</f>
        <v>1520</v>
      </c>
      <c r="X6" s="2">
        <v>2</v>
      </c>
      <c r="Y6" s="2">
        <v>575</v>
      </c>
      <c r="Z6" s="2">
        <f>Y6*X6</f>
        <v>1150</v>
      </c>
      <c r="AA6" s="78">
        <f>T6+Q6+N6+K6+H6+E6+W6+Z6</f>
        <v>8790</v>
      </c>
    </row>
    <row r="7" spans="1:27" ht="30" x14ac:dyDescent="0.25">
      <c r="A7" s="75" t="s">
        <v>64</v>
      </c>
      <c r="B7" s="80">
        <v>44531</v>
      </c>
      <c r="C7" s="2">
        <v>2</v>
      </c>
      <c r="D7" s="2">
        <v>760</v>
      </c>
      <c r="E7" s="2">
        <f>D7*C7</f>
        <v>1520</v>
      </c>
      <c r="F7" s="2">
        <v>2</v>
      </c>
      <c r="G7" s="2">
        <v>760</v>
      </c>
      <c r="H7" s="2">
        <f t="shared" si="0"/>
        <v>1520</v>
      </c>
      <c r="I7" s="2">
        <v>2</v>
      </c>
      <c r="J7" s="2">
        <v>575</v>
      </c>
      <c r="K7" s="2">
        <f t="shared" si="1"/>
        <v>1150</v>
      </c>
      <c r="L7" s="2">
        <v>2</v>
      </c>
      <c r="M7" s="2">
        <v>760</v>
      </c>
      <c r="N7" s="2">
        <f>M7*L7</f>
        <v>1520</v>
      </c>
      <c r="O7" s="2">
        <v>2</v>
      </c>
      <c r="P7" s="2">
        <v>575</v>
      </c>
      <c r="Q7" s="2">
        <f>P7*O7</f>
        <v>1150</v>
      </c>
      <c r="R7" s="2">
        <v>2</v>
      </c>
      <c r="S7" s="2">
        <v>760</v>
      </c>
      <c r="T7" s="2">
        <f>S7*R7</f>
        <v>1520</v>
      </c>
      <c r="U7" s="141"/>
      <c r="V7" s="142"/>
      <c r="W7" s="143"/>
      <c r="X7" s="2">
        <v>2</v>
      </c>
      <c r="Y7" s="2">
        <v>575</v>
      </c>
      <c r="Z7" s="2">
        <f>Y7*X7</f>
        <v>1150</v>
      </c>
      <c r="AA7" s="78">
        <f>T7+Q7+N7+K7+H7+E7+W7+Z7</f>
        <v>9530</v>
      </c>
    </row>
    <row r="8" spans="1:27" ht="30" x14ac:dyDescent="0.25">
      <c r="A8" s="75" t="s">
        <v>65</v>
      </c>
      <c r="B8" s="80">
        <v>44713</v>
      </c>
      <c r="C8" s="141"/>
      <c r="D8" s="142"/>
      <c r="E8" s="143"/>
      <c r="F8" s="2">
        <v>2</v>
      </c>
      <c r="G8" s="2">
        <v>575</v>
      </c>
      <c r="H8" s="2">
        <f t="shared" si="0"/>
        <v>1150</v>
      </c>
      <c r="I8" s="2">
        <v>2</v>
      </c>
      <c r="J8" s="2">
        <v>575</v>
      </c>
      <c r="K8" s="2">
        <f t="shared" si="1"/>
        <v>1150</v>
      </c>
      <c r="L8" s="2">
        <v>2</v>
      </c>
      <c r="M8" s="2">
        <v>575</v>
      </c>
      <c r="N8" s="2">
        <f>M8*L8</f>
        <v>1150</v>
      </c>
      <c r="O8" s="2">
        <v>2</v>
      </c>
      <c r="P8" s="2">
        <v>575</v>
      </c>
      <c r="Q8" s="2">
        <f>P8*O8</f>
        <v>1150</v>
      </c>
      <c r="R8" s="2">
        <v>2</v>
      </c>
      <c r="S8" s="2">
        <v>575</v>
      </c>
      <c r="T8" s="2">
        <f>S8*R8</f>
        <v>1150</v>
      </c>
      <c r="U8" s="2">
        <v>2</v>
      </c>
      <c r="V8" s="2">
        <v>760</v>
      </c>
      <c r="W8" s="2">
        <f>V8*U8</f>
        <v>1520</v>
      </c>
      <c r="X8" s="2">
        <v>2</v>
      </c>
      <c r="Y8" s="2">
        <v>575</v>
      </c>
      <c r="Z8" s="2">
        <f>Y8*X8</f>
        <v>1150</v>
      </c>
      <c r="AA8" s="78">
        <f>T8+Q8+N8+K8+H8+E8+W8+Z8</f>
        <v>8420</v>
      </c>
    </row>
    <row r="9" spans="1:27" s="85" customFormat="1" x14ac:dyDescent="0.25">
      <c r="A9" s="99" t="s">
        <v>11</v>
      </c>
      <c r="B9" s="100"/>
      <c r="C9" s="78"/>
      <c r="D9" s="78"/>
      <c r="E9" s="101">
        <f>E3+E4+E5+E6+E7</f>
        <v>6120</v>
      </c>
      <c r="F9" s="78"/>
      <c r="G9" s="78"/>
      <c r="H9" s="101">
        <f>SUM(H3:H8)</f>
        <v>7270</v>
      </c>
      <c r="I9" s="78"/>
      <c r="J9" s="78"/>
      <c r="K9" s="101">
        <f>SUM(K3:K8)</f>
        <v>6900</v>
      </c>
      <c r="L9" s="78"/>
      <c r="M9" s="78"/>
      <c r="N9" s="101">
        <f>N3+N5+N6+N7+N8</f>
        <v>6860</v>
      </c>
      <c r="O9" s="78"/>
      <c r="P9" s="78"/>
      <c r="Q9" s="101">
        <f>Q3+Q4+Q6+Q7+Q8</f>
        <v>6120</v>
      </c>
      <c r="R9" s="78"/>
      <c r="S9" s="78"/>
      <c r="T9" s="101">
        <f>T3+T4+T5+T7+T8</f>
        <v>6490</v>
      </c>
      <c r="U9" s="78"/>
      <c r="V9" s="78"/>
      <c r="W9" s="101">
        <f>W3+W4+W5+W6+W8</f>
        <v>6860</v>
      </c>
      <c r="X9" s="78"/>
      <c r="Y9" s="78"/>
      <c r="Z9" s="101">
        <f>SUM(Z4:Z8)</f>
        <v>5750</v>
      </c>
      <c r="AA9" s="101">
        <f>SUM(AA3:AA8)</f>
        <v>52370</v>
      </c>
    </row>
    <row r="10" spans="1:27" x14ac:dyDescent="0.25">
      <c r="AA10" s="84"/>
    </row>
  </sheetData>
  <mergeCells count="14">
    <mergeCell ref="U2:W2"/>
    <mergeCell ref="X2:Z2"/>
    <mergeCell ref="C2:E2"/>
    <mergeCell ref="F2:H2"/>
    <mergeCell ref="I2:K2"/>
    <mergeCell ref="L2:N2"/>
    <mergeCell ref="O2:Q2"/>
    <mergeCell ref="R2:T2"/>
    <mergeCell ref="X3:Z3"/>
    <mergeCell ref="C8:E8"/>
    <mergeCell ref="L4:N4"/>
    <mergeCell ref="O5:Q5"/>
    <mergeCell ref="R6:T6"/>
    <mergeCell ref="U7:W7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8"/>
  <sheetViews>
    <sheetView topLeftCell="O1" workbookViewId="0">
      <selection activeCell="AE2" sqref="AE2:AH2"/>
    </sheetView>
  </sheetViews>
  <sheetFormatPr defaultColWidth="11.42578125" defaultRowHeight="15" x14ac:dyDescent="0.25"/>
  <cols>
    <col min="1" max="1" width="24.42578125" customWidth="1"/>
    <col min="2" max="2" width="15.42578125" customWidth="1"/>
  </cols>
  <sheetData>
    <row r="2" spans="1:37" s="28" customFormat="1" ht="39" customHeight="1" x14ac:dyDescent="0.25">
      <c r="A2" s="26" t="s">
        <v>66</v>
      </c>
      <c r="B2" s="26" t="s">
        <v>59</v>
      </c>
      <c r="C2" s="144" t="s">
        <v>55</v>
      </c>
      <c r="D2" s="144"/>
      <c r="E2" s="144"/>
      <c r="F2" s="144"/>
      <c r="G2" s="144" t="s">
        <v>54</v>
      </c>
      <c r="H2" s="144"/>
      <c r="I2" s="144"/>
      <c r="J2" s="144"/>
      <c r="K2" s="144" t="s">
        <v>56</v>
      </c>
      <c r="L2" s="144"/>
      <c r="M2" s="144"/>
      <c r="N2" s="144"/>
      <c r="O2" s="144" t="s">
        <v>5</v>
      </c>
      <c r="P2" s="144"/>
      <c r="Q2" s="144"/>
      <c r="R2" s="144"/>
      <c r="S2" s="144" t="s">
        <v>14</v>
      </c>
      <c r="T2" s="144"/>
      <c r="U2" s="144"/>
      <c r="V2" s="144"/>
      <c r="W2" s="144" t="s">
        <v>15</v>
      </c>
      <c r="X2" s="144"/>
      <c r="Y2" s="144"/>
      <c r="Z2" s="144"/>
      <c r="AA2" s="144" t="s">
        <v>116</v>
      </c>
      <c r="AB2" s="144"/>
      <c r="AC2" s="144"/>
      <c r="AD2" s="144"/>
      <c r="AE2" s="144" t="s">
        <v>57</v>
      </c>
      <c r="AF2" s="144"/>
      <c r="AG2" s="144"/>
      <c r="AH2" s="144"/>
      <c r="AI2" s="145" t="s">
        <v>60</v>
      </c>
      <c r="AJ2" s="145"/>
      <c r="AK2" s="145"/>
    </row>
    <row r="3" spans="1:37" ht="30" x14ac:dyDescent="0.25">
      <c r="A3" s="2"/>
      <c r="B3" s="2"/>
      <c r="C3" s="40" t="s">
        <v>68</v>
      </c>
      <c r="D3" s="40" t="s">
        <v>69</v>
      </c>
      <c r="E3" s="40" t="s">
        <v>70</v>
      </c>
      <c r="F3" s="40" t="s">
        <v>71</v>
      </c>
      <c r="G3" s="40" t="s">
        <v>68</v>
      </c>
      <c r="H3" s="40" t="s">
        <v>69</v>
      </c>
      <c r="I3" s="40" t="s">
        <v>70</v>
      </c>
      <c r="J3" s="40" t="s">
        <v>71</v>
      </c>
      <c r="K3" s="40" t="s">
        <v>68</v>
      </c>
      <c r="L3" s="40" t="s">
        <v>69</v>
      </c>
      <c r="M3" s="40" t="s">
        <v>70</v>
      </c>
      <c r="N3" s="40" t="s">
        <v>71</v>
      </c>
      <c r="O3" s="40" t="s">
        <v>68</v>
      </c>
      <c r="P3" s="40" t="s">
        <v>69</v>
      </c>
      <c r="Q3" s="40" t="s">
        <v>70</v>
      </c>
      <c r="R3" s="40" t="s">
        <v>71</v>
      </c>
      <c r="S3" s="40" t="s">
        <v>68</v>
      </c>
      <c r="T3" s="40" t="s">
        <v>69</v>
      </c>
      <c r="U3" s="40" t="s">
        <v>70</v>
      </c>
      <c r="V3" s="40" t="s">
        <v>71</v>
      </c>
      <c r="W3" s="40" t="s">
        <v>68</v>
      </c>
      <c r="X3" s="40" t="s">
        <v>69</v>
      </c>
      <c r="Y3" s="40" t="s">
        <v>70</v>
      </c>
      <c r="Z3" s="40" t="s">
        <v>71</v>
      </c>
      <c r="AA3" s="40" t="s">
        <v>68</v>
      </c>
      <c r="AB3" s="40" t="s">
        <v>69</v>
      </c>
      <c r="AC3" s="40" t="s">
        <v>70</v>
      </c>
      <c r="AD3" s="40" t="s">
        <v>71</v>
      </c>
      <c r="AE3" s="40" t="s">
        <v>68</v>
      </c>
      <c r="AF3" s="40" t="s">
        <v>69</v>
      </c>
      <c r="AG3" s="40" t="s">
        <v>70</v>
      </c>
      <c r="AH3" s="40" t="s">
        <v>71</v>
      </c>
      <c r="AI3" s="73" t="s">
        <v>9</v>
      </c>
      <c r="AJ3" s="74" t="s">
        <v>94</v>
      </c>
      <c r="AK3" s="74" t="s">
        <v>95</v>
      </c>
    </row>
    <row r="4" spans="1:37" ht="31.5" x14ac:dyDescent="0.25">
      <c r="A4" s="70" t="s">
        <v>67</v>
      </c>
      <c r="B4" s="69" t="s">
        <v>72</v>
      </c>
      <c r="C4" s="2"/>
      <c r="D4" s="2">
        <v>2</v>
      </c>
      <c r="E4" s="2">
        <v>200</v>
      </c>
      <c r="F4" s="2">
        <f>E4*D4</f>
        <v>400</v>
      </c>
      <c r="G4" s="2"/>
      <c r="H4" s="2">
        <v>1</v>
      </c>
      <c r="I4" s="2">
        <v>200</v>
      </c>
      <c r="J4" s="2">
        <f>I4*H4</f>
        <v>200</v>
      </c>
      <c r="K4" s="2"/>
      <c r="L4" s="2">
        <v>1</v>
      </c>
      <c r="M4" s="2">
        <v>200</v>
      </c>
      <c r="N4" s="2">
        <f>M4*L4</f>
        <v>200</v>
      </c>
      <c r="O4" s="2"/>
      <c r="P4" s="2">
        <v>2</v>
      </c>
      <c r="Q4" s="2">
        <v>200</v>
      </c>
      <c r="R4" s="2">
        <f>Q4*P4</f>
        <v>400</v>
      </c>
      <c r="S4" s="2"/>
      <c r="T4" s="2">
        <v>2</v>
      </c>
      <c r="U4" s="2">
        <v>200</v>
      </c>
      <c r="V4" s="2">
        <f>U4*T4</f>
        <v>400</v>
      </c>
      <c r="W4" s="2"/>
      <c r="X4" s="2">
        <v>2</v>
      </c>
      <c r="Y4" s="2">
        <v>200</v>
      </c>
      <c r="Z4" s="2">
        <f>Y4*X4</f>
        <v>400</v>
      </c>
      <c r="AA4" s="2"/>
      <c r="AB4" s="2">
        <v>2</v>
      </c>
      <c r="AC4" s="2">
        <v>200</v>
      </c>
      <c r="AD4" s="2">
        <f>AC4*AB4</f>
        <v>400</v>
      </c>
      <c r="AE4" s="2">
        <v>50</v>
      </c>
      <c r="AF4" s="2"/>
      <c r="AG4" s="2">
        <v>100</v>
      </c>
      <c r="AH4" s="2">
        <f>AG4*AE4</f>
        <v>5000</v>
      </c>
      <c r="AI4" s="73">
        <f>F4+J4+N4+R4+V4+Z4+AD4+AH4</f>
        <v>7400</v>
      </c>
      <c r="AJ4" s="73">
        <f>C4+G4+K4+O4+S4+W4+AA4+AE4</f>
        <v>50</v>
      </c>
      <c r="AK4" s="73">
        <f>D4+H4+L4+P4+T4+X4+AB4+AF4</f>
        <v>12</v>
      </c>
    </row>
    <row r="5" spans="1:37" ht="63" x14ac:dyDescent="0.25">
      <c r="A5" s="70" t="s">
        <v>73</v>
      </c>
      <c r="B5" s="69" t="s">
        <v>74</v>
      </c>
      <c r="C5" s="2"/>
      <c r="D5" s="2">
        <v>2</v>
      </c>
      <c r="E5" s="2">
        <v>200</v>
      </c>
      <c r="F5" s="2">
        <f>E5*D5</f>
        <v>400</v>
      </c>
      <c r="G5" s="2"/>
      <c r="H5" s="2">
        <v>1</v>
      </c>
      <c r="I5" s="2">
        <v>200</v>
      </c>
      <c r="J5" s="2">
        <f>I5*H5</f>
        <v>200</v>
      </c>
      <c r="K5" s="2"/>
      <c r="L5" s="2">
        <v>1</v>
      </c>
      <c r="M5" s="2">
        <v>200</v>
      </c>
      <c r="N5" s="2">
        <f>M5*L5</f>
        <v>200</v>
      </c>
      <c r="O5" s="2">
        <v>50</v>
      </c>
      <c r="P5" s="2"/>
      <c r="Q5" s="2">
        <v>100</v>
      </c>
      <c r="R5" s="2">
        <f>Q5*O5</f>
        <v>5000</v>
      </c>
      <c r="S5" s="2"/>
      <c r="T5" s="2">
        <v>2</v>
      </c>
      <c r="U5" s="2">
        <v>200</v>
      </c>
      <c r="V5" s="2">
        <f>U5*T5</f>
        <v>400</v>
      </c>
      <c r="W5" s="2"/>
      <c r="X5" s="2">
        <v>2</v>
      </c>
      <c r="Y5" s="2">
        <v>200</v>
      </c>
      <c r="Z5" s="2">
        <f>Y5*X5</f>
        <v>400</v>
      </c>
      <c r="AA5" s="2"/>
      <c r="AB5" s="2">
        <v>2</v>
      </c>
      <c r="AC5" s="2">
        <v>200</v>
      </c>
      <c r="AD5" s="2">
        <f>AC5*AB5</f>
        <v>400</v>
      </c>
      <c r="AE5" s="2"/>
      <c r="AF5" s="2">
        <v>2</v>
      </c>
      <c r="AG5" s="2">
        <v>200</v>
      </c>
      <c r="AH5" s="2">
        <f>AG5*AF5</f>
        <v>400</v>
      </c>
      <c r="AI5" s="73">
        <f>AH5+AD5+Z5+V5+R5+N5+J5+F5</f>
        <v>7400</v>
      </c>
      <c r="AJ5" s="73">
        <f>C5+G5+K5+O5+S5+W5+AA5+AE5</f>
        <v>50</v>
      </c>
      <c r="AK5" s="73">
        <f>D5+H5+L5+P5+T5+X5+AB5+AF5</f>
        <v>12</v>
      </c>
    </row>
    <row r="6" spans="1:37" ht="60" x14ac:dyDescent="0.25">
      <c r="A6" s="1" t="s">
        <v>75</v>
      </c>
      <c r="B6" s="71" t="s">
        <v>76</v>
      </c>
      <c r="C6" s="2">
        <v>100</v>
      </c>
      <c r="D6" s="2"/>
      <c r="E6" s="2">
        <v>100</v>
      </c>
      <c r="F6" s="2">
        <f>E6*C6</f>
        <v>10000</v>
      </c>
      <c r="G6" s="2">
        <v>2</v>
      </c>
      <c r="H6" s="2"/>
      <c r="I6" s="2">
        <v>200</v>
      </c>
      <c r="J6" s="2">
        <f>G6*I6</f>
        <v>400</v>
      </c>
      <c r="K6" s="2">
        <v>2</v>
      </c>
      <c r="L6" s="2"/>
      <c r="M6" s="2">
        <v>200</v>
      </c>
      <c r="N6" s="2">
        <f>M6*K6</f>
        <v>400</v>
      </c>
      <c r="O6" s="2"/>
      <c r="P6" s="2">
        <v>4</v>
      </c>
      <c r="Q6" s="2">
        <v>200</v>
      </c>
      <c r="R6" s="2">
        <f>Q6*P6</f>
        <v>800</v>
      </c>
      <c r="S6" s="2"/>
      <c r="T6" s="2">
        <v>4</v>
      </c>
      <c r="U6" s="2">
        <v>200</v>
      </c>
      <c r="V6" s="2">
        <f>U6*T6</f>
        <v>800</v>
      </c>
      <c r="W6" s="2"/>
      <c r="X6" s="2">
        <v>4</v>
      </c>
      <c r="Y6" s="2">
        <v>200</v>
      </c>
      <c r="Z6" s="2">
        <f>Y6*X6</f>
        <v>800</v>
      </c>
      <c r="AA6" s="2"/>
      <c r="AB6" s="2">
        <v>4</v>
      </c>
      <c r="AC6" s="2">
        <v>200</v>
      </c>
      <c r="AD6" s="2">
        <f>AB6*AC6</f>
        <v>800</v>
      </c>
      <c r="AE6" s="2"/>
      <c r="AF6" s="2">
        <v>4</v>
      </c>
      <c r="AG6" s="2">
        <v>200</v>
      </c>
      <c r="AH6" s="2">
        <f>AG6*AF6</f>
        <v>800</v>
      </c>
      <c r="AI6" s="73">
        <f>AH6+AD6+Z6+V6+R6+N6+J6+F6+F7</f>
        <v>15200</v>
      </c>
      <c r="AJ6" s="73">
        <v>104</v>
      </c>
      <c r="AK6" s="73">
        <v>22</v>
      </c>
    </row>
    <row r="7" spans="1:37" x14ac:dyDescent="0.25">
      <c r="C7" s="102"/>
      <c r="D7" s="102">
        <v>2</v>
      </c>
      <c r="E7" s="102">
        <v>200</v>
      </c>
      <c r="F7" s="102">
        <f>E7*D7</f>
        <v>400</v>
      </c>
      <c r="AI7" s="102"/>
      <c r="AJ7" s="102"/>
      <c r="AK7" s="102"/>
    </row>
    <row r="8" spans="1:37" s="85" customFormat="1" ht="15.75" x14ac:dyDescent="0.25">
      <c r="A8" s="78" t="s">
        <v>11</v>
      </c>
      <c r="B8" s="78"/>
      <c r="C8" s="78"/>
      <c r="D8" s="78"/>
      <c r="E8" s="78"/>
      <c r="F8" s="78">
        <f>SUM(F4:F7)</f>
        <v>11200</v>
      </c>
      <c r="G8" s="78"/>
      <c r="H8" s="78"/>
      <c r="I8" s="78"/>
      <c r="J8" s="78">
        <f>SUM(J4:J7)</f>
        <v>800</v>
      </c>
      <c r="K8" s="78"/>
      <c r="L8" s="78"/>
      <c r="M8" s="78"/>
      <c r="N8" s="78">
        <f>SUM(N4:N7)</f>
        <v>800</v>
      </c>
      <c r="O8" s="78"/>
      <c r="P8" s="78"/>
      <c r="Q8" s="78"/>
      <c r="R8" s="78">
        <f>SUM(R4:R7)</f>
        <v>6200</v>
      </c>
      <c r="S8" s="78"/>
      <c r="T8" s="78"/>
      <c r="U8" s="78"/>
      <c r="V8" s="78">
        <f>SUM(V4:V7)</f>
        <v>1600</v>
      </c>
      <c r="W8" s="78"/>
      <c r="X8" s="78"/>
      <c r="Y8" s="78"/>
      <c r="Z8" s="78">
        <f>SUM(Z4:Z7)</f>
        <v>1600</v>
      </c>
      <c r="AA8" s="78"/>
      <c r="AB8" s="78"/>
      <c r="AC8" s="78"/>
      <c r="AD8" s="78">
        <f>SUM(AD4:AD7)</f>
        <v>1600</v>
      </c>
      <c r="AE8" s="78"/>
      <c r="AF8" s="78"/>
      <c r="AG8" s="78"/>
      <c r="AH8" s="78">
        <f>SUM(AH4:AH7)</f>
        <v>6200</v>
      </c>
      <c r="AI8" s="72">
        <f>SUM(AI4:AI6)</f>
        <v>30000</v>
      </c>
      <c r="AJ8" s="72">
        <f t="shared" ref="AJ8:AK8" si="0">SUM(AJ4:AJ6)</f>
        <v>204</v>
      </c>
      <c r="AK8" s="72">
        <f t="shared" si="0"/>
        <v>46</v>
      </c>
    </row>
  </sheetData>
  <mergeCells count="9">
    <mergeCell ref="AI2:AK2"/>
    <mergeCell ref="AA2:AD2"/>
    <mergeCell ref="AE2:AH2"/>
    <mergeCell ref="O2:R2"/>
    <mergeCell ref="C2:F2"/>
    <mergeCell ref="G2:J2"/>
    <mergeCell ref="K2:N2"/>
    <mergeCell ref="S2:V2"/>
    <mergeCell ref="W2:Z2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A10" sqref="A10"/>
    </sheetView>
  </sheetViews>
  <sheetFormatPr defaultColWidth="8.85546875" defaultRowHeight="15.75" x14ac:dyDescent="0.25"/>
  <cols>
    <col min="1" max="1" width="47.7109375" style="30" customWidth="1"/>
    <col min="2" max="2" width="35" bestFit="1" customWidth="1"/>
  </cols>
  <sheetData>
    <row r="3" spans="1:4" x14ac:dyDescent="0.25">
      <c r="A3" s="76"/>
      <c r="B3" s="94" t="s">
        <v>77</v>
      </c>
      <c r="C3" s="94" t="s">
        <v>113</v>
      </c>
      <c r="D3" s="94" t="s">
        <v>71</v>
      </c>
    </row>
    <row r="4" spans="1:4" x14ac:dyDescent="0.25">
      <c r="A4" s="31" t="s">
        <v>55</v>
      </c>
      <c r="B4" s="2">
        <v>500</v>
      </c>
      <c r="C4" s="2">
        <v>36</v>
      </c>
      <c r="D4" s="2">
        <f>B4*C4</f>
        <v>18000</v>
      </c>
    </row>
    <row r="5" spans="1:4" ht="15.75" customHeight="1" x14ac:dyDescent="0.25">
      <c r="A5" s="32" t="s">
        <v>54</v>
      </c>
      <c r="B5" s="2">
        <v>250</v>
      </c>
      <c r="C5" s="2">
        <v>36</v>
      </c>
      <c r="D5" s="2">
        <f t="shared" ref="D5:D11" si="0">B5*C5</f>
        <v>9000</v>
      </c>
    </row>
    <row r="6" spans="1:4" ht="15.75" customHeight="1" x14ac:dyDescent="0.25">
      <c r="A6" s="32" t="s">
        <v>56</v>
      </c>
      <c r="B6" s="2">
        <v>250</v>
      </c>
      <c r="C6" s="2">
        <v>36</v>
      </c>
      <c r="D6" s="2">
        <f t="shared" si="0"/>
        <v>9000</v>
      </c>
    </row>
    <row r="7" spans="1:4" ht="15.75" customHeight="1" x14ac:dyDescent="0.25">
      <c r="A7" s="32" t="s">
        <v>5</v>
      </c>
      <c r="B7" s="2">
        <v>250</v>
      </c>
      <c r="C7" s="2">
        <v>36</v>
      </c>
      <c r="D7" s="2">
        <f t="shared" si="0"/>
        <v>9000</v>
      </c>
    </row>
    <row r="8" spans="1:4" ht="15.75" customHeight="1" x14ac:dyDescent="0.25">
      <c r="A8" s="32" t="s">
        <v>14</v>
      </c>
      <c r="B8" s="2">
        <v>250</v>
      </c>
      <c r="C8" s="2">
        <v>36</v>
      </c>
      <c r="D8" s="2">
        <f t="shared" si="0"/>
        <v>9000</v>
      </c>
    </row>
    <row r="9" spans="1:4" ht="17.25" customHeight="1" x14ac:dyDescent="0.25">
      <c r="A9" s="32" t="s">
        <v>78</v>
      </c>
      <c r="B9" s="2">
        <v>250</v>
      </c>
      <c r="C9" s="2">
        <v>36</v>
      </c>
      <c r="D9" s="2">
        <f t="shared" si="0"/>
        <v>9000</v>
      </c>
    </row>
    <row r="10" spans="1:4" ht="15.75" customHeight="1" x14ac:dyDescent="0.25">
      <c r="A10" s="32" t="s">
        <v>116</v>
      </c>
      <c r="B10" s="2">
        <v>250</v>
      </c>
      <c r="C10" s="2">
        <v>36</v>
      </c>
      <c r="D10" s="2">
        <f t="shared" si="0"/>
        <v>9000</v>
      </c>
    </row>
    <row r="11" spans="1:4" ht="15.75" customHeight="1" x14ac:dyDescent="0.25">
      <c r="A11" s="32" t="s">
        <v>57</v>
      </c>
      <c r="B11" s="2">
        <v>250</v>
      </c>
      <c r="C11" s="2">
        <v>36</v>
      </c>
      <c r="D11" s="2">
        <f t="shared" si="0"/>
        <v>9000</v>
      </c>
    </row>
    <row r="12" spans="1:4" ht="15" customHeight="1" x14ac:dyDescent="0.25">
      <c r="A12" s="83" t="s">
        <v>71</v>
      </c>
      <c r="B12" s="78"/>
      <c r="C12" s="78"/>
      <c r="D12" s="78">
        <f>SUM(D4:D11)</f>
        <v>81000</v>
      </c>
    </row>
    <row r="13" spans="1:4" ht="15" customHeight="1" x14ac:dyDescent="0.25">
      <c r="A13" s="27"/>
    </row>
    <row r="14" spans="1:4" ht="15" customHeight="1" x14ac:dyDescent="0.25">
      <c r="A14" s="27"/>
    </row>
    <row r="15" spans="1:4" ht="15" customHeight="1" x14ac:dyDescent="0.25"/>
    <row r="16" spans="1:4" ht="15" customHeight="1" x14ac:dyDescent="0.25">
      <c r="A16" s="27"/>
    </row>
    <row r="17" spans="1:1" ht="15" customHeight="1" x14ac:dyDescent="0.25">
      <c r="A17" s="27"/>
    </row>
    <row r="18" spans="1:1" ht="15" customHeight="1" x14ac:dyDescent="0.25">
      <c r="A18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5" sqref="B5"/>
    </sheetView>
  </sheetViews>
  <sheetFormatPr defaultColWidth="11.42578125" defaultRowHeight="15" x14ac:dyDescent="0.25"/>
  <cols>
    <col min="1" max="1" width="18.42578125" bestFit="1" customWidth="1"/>
    <col min="2" max="2" width="35.42578125" bestFit="1" customWidth="1"/>
  </cols>
  <sheetData>
    <row r="1" spans="1:2" x14ac:dyDescent="0.25">
      <c r="B1" t="s">
        <v>114</v>
      </c>
    </row>
    <row r="2" spans="1:2" x14ac:dyDescent="0.25">
      <c r="A2" t="s">
        <v>96</v>
      </c>
      <c r="B2" s="146">
        <v>50000</v>
      </c>
    </row>
    <row r="3" spans="1:2" x14ac:dyDescent="0.25">
      <c r="A3" t="s">
        <v>97</v>
      </c>
      <c r="B3" s="146"/>
    </row>
    <row r="4" spans="1:2" x14ac:dyDescent="0.25">
      <c r="A4" t="s">
        <v>98</v>
      </c>
      <c r="B4" s="146"/>
    </row>
  </sheetData>
  <sheetProtection algorithmName="SHA-512" hashValue="gRNP+dPsxNbINoI+O9Mstvp8AFC3K9AWkk7AEArQcHiy9+OxajGn7/q6rSuijmp68olAtFSkFXwY5D2176tQWg==" saltValue="HasbMNyIa59ZuBvM90X3JQ==" spinCount="100000" sheet="1" objects="1" scenarios="1"/>
  <mergeCells count="1">
    <mergeCell ref="B2:B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"/>
  <sheetViews>
    <sheetView workbookViewId="0">
      <selection activeCell="V7" sqref="V7"/>
    </sheetView>
  </sheetViews>
  <sheetFormatPr defaultColWidth="11.42578125" defaultRowHeight="15" x14ac:dyDescent="0.25"/>
  <cols>
    <col min="1" max="1" width="13.28515625" customWidth="1"/>
    <col min="2" max="3" width="6.42578125" customWidth="1"/>
    <col min="4" max="4" width="7" bestFit="1" customWidth="1"/>
    <col min="5" max="5" width="6.42578125" customWidth="1"/>
    <col min="6" max="6" width="7" bestFit="1" customWidth="1"/>
    <col min="7" max="7" width="6.42578125" customWidth="1"/>
    <col min="8" max="8" width="7.140625" bestFit="1" customWidth="1"/>
    <col min="9" max="9" width="6.42578125" customWidth="1"/>
    <col min="10" max="10" width="7.42578125" bestFit="1" customWidth="1"/>
    <col min="11" max="12" width="6.42578125" customWidth="1"/>
    <col min="13" max="13" width="6.85546875" bestFit="1" customWidth="1"/>
    <col min="14" max="15" width="6.42578125" customWidth="1"/>
    <col min="16" max="16" width="7" bestFit="1" customWidth="1"/>
    <col min="17" max="17" width="6.42578125" customWidth="1"/>
    <col min="18" max="18" width="7" bestFit="1" customWidth="1"/>
    <col min="19" max="19" width="6.42578125" customWidth="1"/>
    <col min="20" max="20" width="7.140625" bestFit="1" customWidth="1"/>
    <col min="21" max="21" width="6.42578125" bestFit="1" customWidth="1"/>
    <col min="22" max="22" width="7.42578125" bestFit="1" customWidth="1"/>
    <col min="23" max="24" width="6.42578125" customWidth="1"/>
    <col min="25" max="25" width="6.85546875" bestFit="1" customWidth="1"/>
    <col min="26" max="27" width="6.42578125" customWidth="1"/>
    <col min="28" max="28" width="7" bestFit="1" customWidth="1"/>
    <col min="29" max="29" width="6.42578125" customWidth="1"/>
    <col min="30" max="30" width="7" bestFit="1" customWidth="1"/>
    <col min="31" max="31" width="6.42578125" customWidth="1"/>
    <col min="32" max="32" width="7.140625" bestFit="1" customWidth="1"/>
    <col min="33" max="33" width="6.42578125" customWidth="1"/>
    <col min="34" max="34" width="7.42578125" bestFit="1" customWidth="1"/>
    <col min="35" max="36" width="6.42578125" customWidth="1"/>
    <col min="37" max="37" width="6.85546875" bestFit="1" customWidth="1"/>
  </cols>
  <sheetData>
    <row r="1" spans="1:37" x14ac:dyDescent="0.25">
      <c r="A1" s="2" t="s">
        <v>79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</row>
    <row r="2" spans="1:37" x14ac:dyDescent="0.25">
      <c r="A2" s="2"/>
      <c r="B2" s="33">
        <v>43709</v>
      </c>
      <c r="C2" s="33">
        <v>43739</v>
      </c>
      <c r="D2" s="33">
        <v>43770</v>
      </c>
      <c r="E2" s="33">
        <v>43800</v>
      </c>
      <c r="F2" s="33">
        <v>43831</v>
      </c>
      <c r="G2" s="33">
        <v>43862</v>
      </c>
      <c r="H2" s="33">
        <v>43891</v>
      </c>
      <c r="I2" s="33">
        <v>43922</v>
      </c>
      <c r="J2" s="33">
        <v>43952</v>
      </c>
      <c r="K2" s="33">
        <v>43983</v>
      </c>
      <c r="L2" s="33">
        <v>44013</v>
      </c>
      <c r="M2" s="33">
        <v>44044</v>
      </c>
      <c r="N2" s="33">
        <v>44075</v>
      </c>
      <c r="O2" s="33">
        <v>44105</v>
      </c>
      <c r="P2" s="33">
        <v>44136</v>
      </c>
      <c r="Q2" s="33">
        <v>44166</v>
      </c>
      <c r="R2" s="33">
        <v>44197</v>
      </c>
      <c r="S2" s="33">
        <v>44228</v>
      </c>
      <c r="T2" s="33">
        <v>44256</v>
      </c>
      <c r="U2" s="33">
        <v>44287</v>
      </c>
      <c r="V2" s="33">
        <v>44317</v>
      </c>
      <c r="W2" s="33">
        <v>44348</v>
      </c>
      <c r="X2" s="33">
        <v>44378</v>
      </c>
      <c r="Y2" s="33">
        <v>44409</v>
      </c>
      <c r="Z2" s="33">
        <v>44440</v>
      </c>
      <c r="AA2" s="33">
        <v>44470</v>
      </c>
      <c r="AB2" s="33">
        <v>44501</v>
      </c>
      <c r="AC2" s="33">
        <v>44531</v>
      </c>
      <c r="AD2" s="33">
        <v>44562</v>
      </c>
      <c r="AE2" s="33">
        <v>44593</v>
      </c>
      <c r="AF2" s="33">
        <v>44621</v>
      </c>
      <c r="AG2" s="33">
        <v>44652</v>
      </c>
      <c r="AH2" s="33">
        <v>44682</v>
      </c>
      <c r="AI2" s="33">
        <v>44713</v>
      </c>
      <c r="AJ2" s="33">
        <v>44743</v>
      </c>
      <c r="AK2" s="33">
        <v>44774</v>
      </c>
    </row>
    <row r="3" spans="1:37" x14ac:dyDescent="0.25">
      <c r="A3" s="2" t="s">
        <v>80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x14ac:dyDescent="0.25">
      <c r="A4" s="2" t="s">
        <v>81</v>
      </c>
      <c r="B4" s="2"/>
      <c r="C4" s="2"/>
      <c r="D4" s="2"/>
      <c r="E4" s="2"/>
      <c r="F4" s="2"/>
      <c r="G4" s="2"/>
      <c r="H4" s="2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x14ac:dyDescent="0.25">
      <c r="A5" s="2" t="s">
        <v>82</v>
      </c>
      <c r="B5" s="2"/>
      <c r="C5" s="2"/>
      <c r="D5" s="2"/>
      <c r="E5" s="2"/>
      <c r="F5" s="2"/>
      <c r="G5" s="2"/>
      <c r="H5" s="2"/>
      <c r="I5" s="2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2"/>
      <c r="AD5" s="2"/>
      <c r="AE5" s="2"/>
      <c r="AF5" s="2"/>
      <c r="AG5" s="2"/>
      <c r="AH5" s="2"/>
      <c r="AI5" s="2"/>
      <c r="AJ5" s="2"/>
      <c r="AK5" s="2"/>
    </row>
    <row r="6" spans="1:37" x14ac:dyDescent="0.25">
      <c r="A6" s="2" t="s">
        <v>83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</row>
    <row r="7" spans="1:37" x14ac:dyDescent="0.25">
      <c r="A7" s="2" t="s">
        <v>84</v>
      </c>
      <c r="B7" s="2"/>
      <c r="C7" s="35"/>
      <c r="D7" s="2"/>
      <c r="E7" s="2"/>
      <c r="F7" s="2"/>
      <c r="G7" s="2"/>
      <c r="H7" s="2"/>
      <c r="I7" s="2"/>
      <c r="J7" s="35"/>
      <c r="L7" s="2"/>
      <c r="M7" s="2"/>
      <c r="N7" s="2"/>
      <c r="O7" s="2"/>
      <c r="P7" s="35"/>
      <c r="Q7" s="2"/>
      <c r="R7" s="2"/>
      <c r="S7" s="2"/>
      <c r="T7" s="2"/>
      <c r="U7" s="2"/>
      <c r="V7" s="35"/>
      <c r="W7" s="2"/>
      <c r="X7" s="2"/>
      <c r="Y7" s="2"/>
      <c r="Z7" s="2"/>
      <c r="AA7" s="2"/>
      <c r="AB7" s="2"/>
      <c r="AC7" s="35"/>
      <c r="AD7" s="2"/>
      <c r="AE7" s="2"/>
      <c r="AF7" s="2"/>
      <c r="AG7" s="2"/>
      <c r="AH7" s="2"/>
      <c r="AI7" s="35"/>
      <c r="AJ7" s="2"/>
      <c r="AK7" s="2"/>
    </row>
    <row r="8" spans="1:37" x14ac:dyDescent="0.25">
      <c r="A8" s="2" t="s">
        <v>85</v>
      </c>
      <c r="B8" s="2"/>
      <c r="C8" s="36"/>
      <c r="D8" s="2"/>
      <c r="E8" s="2"/>
      <c r="F8" s="2"/>
      <c r="G8" s="2"/>
      <c r="H8" s="2"/>
      <c r="I8" s="2"/>
      <c r="J8" s="3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103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36"/>
      <c r="AJ8" s="2"/>
      <c r="AK8" s="2"/>
    </row>
    <row r="9" spans="1:37" x14ac:dyDescent="0.25">
      <c r="Q9" s="37"/>
    </row>
  </sheetData>
  <pageMargins left="0.7" right="0.7" top="0.75" bottom="0.75" header="0.3" footer="0.3"/>
  <pageSetup paperSize="9" scale="53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C1" workbookViewId="0">
      <selection activeCell="H2" sqref="H2"/>
    </sheetView>
  </sheetViews>
  <sheetFormatPr defaultColWidth="11.42578125" defaultRowHeight="15.75" x14ac:dyDescent="0.25"/>
  <cols>
    <col min="1" max="1" width="43.85546875" style="88" bestFit="1" customWidth="1"/>
    <col min="2" max="2" width="29.42578125" customWidth="1"/>
    <col min="3" max="3" width="30.7109375" customWidth="1"/>
    <col min="4" max="4" width="27" customWidth="1"/>
    <col min="5" max="5" width="18.42578125" customWidth="1"/>
    <col min="6" max="6" width="17.85546875" customWidth="1"/>
    <col min="7" max="7" width="16.7109375" customWidth="1"/>
    <col min="8" max="8" width="26.28515625" customWidth="1"/>
    <col min="9" max="9" width="19.42578125" customWidth="1"/>
  </cols>
  <sheetData>
    <row r="1" spans="1:10" x14ac:dyDescent="0.25">
      <c r="A1" s="88" t="s">
        <v>106</v>
      </c>
    </row>
    <row r="2" spans="1:10" s="29" customFormat="1" ht="63" x14ac:dyDescent="0.25">
      <c r="A2" s="93"/>
      <c r="B2" s="90" t="s">
        <v>55</v>
      </c>
      <c r="C2" s="90" t="s">
        <v>105</v>
      </c>
      <c r="D2" s="90" t="s">
        <v>54</v>
      </c>
      <c r="E2" s="90" t="s">
        <v>5</v>
      </c>
      <c r="F2" s="83" t="s">
        <v>14</v>
      </c>
      <c r="G2" s="83" t="s">
        <v>78</v>
      </c>
      <c r="H2" s="83" t="s">
        <v>116</v>
      </c>
      <c r="I2" s="83" t="s">
        <v>57</v>
      </c>
      <c r="J2" s="86" t="s">
        <v>71</v>
      </c>
    </row>
    <row r="3" spans="1:10" x14ac:dyDescent="0.25">
      <c r="A3" s="76" t="s">
        <v>100</v>
      </c>
      <c r="B3" s="91">
        <f>PM!D4</f>
        <v>18000</v>
      </c>
      <c r="C3" s="91">
        <f>PM!D6</f>
        <v>9000</v>
      </c>
      <c r="D3" s="91">
        <f>PM!D5</f>
        <v>9000</v>
      </c>
      <c r="E3" s="91">
        <f>PM!D7</f>
        <v>9000</v>
      </c>
      <c r="F3" s="91">
        <f>PM!D8</f>
        <v>9000</v>
      </c>
      <c r="G3" s="91">
        <f>PM!D9</f>
        <v>9000</v>
      </c>
      <c r="H3" s="91">
        <f>PM!D10</f>
        <v>9000</v>
      </c>
      <c r="I3" s="91">
        <f>PM!D11</f>
        <v>9000</v>
      </c>
      <c r="J3" s="92">
        <f>SUM(B3:I3)</f>
        <v>81000</v>
      </c>
    </row>
    <row r="4" spans="1:10" x14ac:dyDescent="0.25">
      <c r="A4" s="76" t="s">
        <v>101</v>
      </c>
      <c r="B4" s="91">
        <f>TranMeeting!E9</f>
        <v>6120</v>
      </c>
      <c r="C4" s="91">
        <f>TranMeeting!K9</f>
        <v>6900</v>
      </c>
      <c r="D4" s="91">
        <f>TranMeeting!H9</f>
        <v>7270</v>
      </c>
      <c r="E4" s="91">
        <f>TranMeeting!N9</f>
        <v>6860</v>
      </c>
      <c r="F4" s="91">
        <f>TranMeeting!Q9</f>
        <v>6120</v>
      </c>
      <c r="G4" s="91">
        <f>TranMeeting!T9</f>
        <v>6490</v>
      </c>
      <c r="H4" s="91">
        <f>TranMeeting!W9</f>
        <v>6860</v>
      </c>
      <c r="I4" s="91">
        <f>TranMeeting!Z9</f>
        <v>5750</v>
      </c>
      <c r="J4" s="92">
        <f t="shared" ref="J4:J8" si="0">SUM(B4:I4)</f>
        <v>52370</v>
      </c>
    </row>
    <row r="5" spans="1:10" x14ac:dyDescent="0.25">
      <c r="A5" s="76" t="s">
        <v>102</v>
      </c>
      <c r="B5" s="91">
        <f>IO!E29</f>
        <v>55398</v>
      </c>
      <c r="C5" s="91">
        <f>IO!K29</f>
        <v>15653</v>
      </c>
      <c r="D5" s="91">
        <f>IO!H29</f>
        <v>15653</v>
      </c>
      <c r="E5" s="91">
        <f>IO!N29</f>
        <v>31675</v>
      </c>
      <c r="F5" s="91">
        <f>IO!Q29</f>
        <v>15494</v>
      </c>
      <c r="G5" s="91">
        <f>IO!T29</f>
        <v>29518</v>
      </c>
      <c r="H5" s="91">
        <f>IO!W29</f>
        <v>18431</v>
      </c>
      <c r="I5" s="91">
        <f>IO!Z29</f>
        <v>31144</v>
      </c>
      <c r="J5" s="92">
        <f t="shared" si="0"/>
        <v>212966</v>
      </c>
    </row>
    <row r="6" spans="1:10" x14ac:dyDescent="0.25">
      <c r="A6" s="76" t="s">
        <v>85</v>
      </c>
      <c r="B6" s="91">
        <f>MultiEvents!F8</f>
        <v>11200</v>
      </c>
      <c r="C6" s="91">
        <f>MultiEvents!N8</f>
        <v>800</v>
      </c>
      <c r="D6" s="91">
        <f>MultiEvents!J8</f>
        <v>800</v>
      </c>
      <c r="E6" s="91">
        <f>MultiEvents!R8</f>
        <v>6200</v>
      </c>
      <c r="F6" s="91">
        <f>MultiEvents!V8</f>
        <v>1600</v>
      </c>
      <c r="G6" s="91">
        <f>MultiEvents!Z8</f>
        <v>1600</v>
      </c>
      <c r="H6" s="91">
        <f>MultiEvents!AD8</f>
        <v>1600</v>
      </c>
      <c r="I6" s="91">
        <f>MultiEvents!AH8</f>
        <v>6200</v>
      </c>
      <c r="J6" s="92">
        <f t="shared" si="0"/>
        <v>30000</v>
      </c>
    </row>
    <row r="7" spans="1:10" x14ac:dyDescent="0.25">
      <c r="A7" s="76" t="s">
        <v>103</v>
      </c>
      <c r="B7" s="91">
        <f>Subcontracting!B2</f>
        <v>50000</v>
      </c>
      <c r="C7" s="91">
        <v>0</v>
      </c>
      <c r="D7" s="91">
        <v>0</v>
      </c>
      <c r="E7" s="91">
        <v>0</v>
      </c>
      <c r="F7" s="91">
        <v>0</v>
      </c>
      <c r="G7" s="91">
        <v>0</v>
      </c>
      <c r="H7" s="91">
        <v>0</v>
      </c>
      <c r="I7" s="91">
        <v>0</v>
      </c>
      <c r="J7" s="92">
        <f t="shared" si="0"/>
        <v>50000</v>
      </c>
    </row>
    <row r="8" spans="1:10" x14ac:dyDescent="0.25">
      <c r="A8" s="89" t="s">
        <v>104</v>
      </c>
      <c r="B8" s="87">
        <f t="shared" ref="B8:H8" si="1">SUM(B3:B7)</f>
        <v>140718</v>
      </c>
      <c r="C8" s="87">
        <f t="shared" si="1"/>
        <v>32353</v>
      </c>
      <c r="D8" s="87">
        <f t="shared" si="1"/>
        <v>32723</v>
      </c>
      <c r="E8" s="87">
        <f t="shared" si="1"/>
        <v>53735</v>
      </c>
      <c r="F8" s="87">
        <f t="shared" si="1"/>
        <v>32214</v>
      </c>
      <c r="G8" s="87">
        <f t="shared" si="1"/>
        <v>46608</v>
      </c>
      <c r="H8" s="87">
        <f t="shared" si="1"/>
        <v>35891</v>
      </c>
      <c r="I8" s="87">
        <v>52094</v>
      </c>
      <c r="J8" s="87">
        <f t="shared" si="0"/>
        <v>426336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L9" sqref="L9"/>
    </sheetView>
  </sheetViews>
  <sheetFormatPr defaultColWidth="11.42578125" defaultRowHeight="15" x14ac:dyDescent="0.25"/>
  <cols>
    <col min="2" max="2" width="18.28515625" customWidth="1"/>
    <col min="3" max="3" width="22.28515625" customWidth="1"/>
    <col min="5" max="5" width="20.42578125" customWidth="1"/>
  </cols>
  <sheetData>
    <row r="1" spans="1:7" x14ac:dyDescent="0.25">
      <c r="A1" s="85" t="s">
        <v>109</v>
      </c>
    </row>
    <row r="3" spans="1:7" s="29" customFormat="1" ht="75" x14ac:dyDescent="0.25">
      <c r="A3" s="68" t="s">
        <v>111</v>
      </c>
      <c r="B3" s="77" t="s">
        <v>41</v>
      </c>
      <c r="C3" s="68" t="s">
        <v>89</v>
      </c>
      <c r="D3" s="68" t="s">
        <v>90</v>
      </c>
      <c r="E3" s="77" t="s">
        <v>110</v>
      </c>
      <c r="F3" s="77" t="s">
        <v>92</v>
      </c>
      <c r="G3" s="68" t="s">
        <v>70</v>
      </c>
    </row>
    <row r="4" spans="1:7" s="29" customFormat="1" ht="60" x14ac:dyDescent="0.25">
      <c r="A4" s="69" t="s">
        <v>88</v>
      </c>
      <c r="B4" s="1" t="s">
        <v>41</v>
      </c>
      <c r="C4" s="69" t="s">
        <v>13</v>
      </c>
      <c r="D4" s="69" t="s">
        <v>91</v>
      </c>
      <c r="E4" s="69"/>
      <c r="F4" s="69"/>
      <c r="G4" s="69"/>
    </row>
    <row r="5" spans="1:7" s="29" customFormat="1" ht="60" x14ac:dyDescent="0.25">
      <c r="A5" s="69" t="s">
        <v>88</v>
      </c>
      <c r="B5" s="1" t="s">
        <v>41</v>
      </c>
      <c r="C5" s="69" t="s">
        <v>13</v>
      </c>
      <c r="D5" s="69" t="s">
        <v>91</v>
      </c>
      <c r="E5" s="69"/>
      <c r="F5" s="69"/>
      <c r="G5" s="69"/>
    </row>
    <row r="6" spans="1:7" s="29" customFormat="1" ht="60" x14ac:dyDescent="0.25">
      <c r="A6" s="69" t="s">
        <v>88</v>
      </c>
      <c r="B6" s="1" t="s">
        <v>41</v>
      </c>
      <c r="C6" s="95" t="s">
        <v>32</v>
      </c>
      <c r="D6" s="69"/>
      <c r="E6" s="69"/>
      <c r="F6" s="69"/>
      <c r="G6" s="69"/>
    </row>
    <row r="7" spans="1:7" s="29" customFormat="1" x14ac:dyDescent="0.25">
      <c r="A7" s="69" t="s">
        <v>107</v>
      </c>
      <c r="B7" s="1"/>
      <c r="C7" s="95"/>
      <c r="D7" s="69"/>
      <c r="E7" s="69"/>
      <c r="F7" s="69"/>
      <c r="G7" s="69"/>
    </row>
    <row r="8" spans="1:7" s="29" customFormat="1" x14ac:dyDescent="0.25">
      <c r="A8" s="69" t="s">
        <v>107</v>
      </c>
      <c r="B8" s="1"/>
      <c r="C8" s="95"/>
      <c r="D8" s="69"/>
      <c r="E8" s="69"/>
      <c r="F8" s="69"/>
      <c r="G8" s="69"/>
    </row>
    <row r="9" spans="1:7" s="29" customFormat="1" ht="60" x14ac:dyDescent="0.25">
      <c r="A9" s="69" t="s">
        <v>88</v>
      </c>
      <c r="B9" s="1" t="s">
        <v>41</v>
      </c>
      <c r="C9" s="95" t="s">
        <v>35</v>
      </c>
      <c r="D9" s="69"/>
      <c r="E9" s="69"/>
      <c r="F9" s="69"/>
      <c r="G9" s="69"/>
    </row>
    <row r="10" spans="1:7" s="29" customFormat="1" ht="60" x14ac:dyDescent="0.25">
      <c r="A10" s="69" t="s">
        <v>88</v>
      </c>
      <c r="B10" s="1" t="s">
        <v>41</v>
      </c>
      <c r="C10" s="95" t="s">
        <v>37</v>
      </c>
      <c r="D10" s="69"/>
      <c r="E10" s="69"/>
      <c r="F10" s="69"/>
      <c r="G10" s="69"/>
    </row>
    <row r="11" spans="1:7" s="29" customFormat="1" ht="30" x14ac:dyDescent="0.25">
      <c r="A11" s="96" t="s">
        <v>1</v>
      </c>
      <c r="B11" s="1" t="s">
        <v>46</v>
      </c>
      <c r="C11" s="69" t="s">
        <v>13</v>
      </c>
      <c r="D11" s="69"/>
      <c r="E11" s="69"/>
      <c r="F11" s="69"/>
      <c r="G11" s="69"/>
    </row>
    <row r="12" spans="1:7" s="29" customFormat="1" ht="30" x14ac:dyDescent="0.25">
      <c r="A12" s="96" t="s">
        <v>1</v>
      </c>
      <c r="B12" s="1" t="s">
        <v>46</v>
      </c>
      <c r="C12" s="95" t="s">
        <v>32</v>
      </c>
      <c r="D12" s="69"/>
      <c r="E12" s="69"/>
      <c r="F12" s="69"/>
      <c r="G12" s="69"/>
    </row>
    <row r="13" spans="1:7" s="29" customFormat="1" ht="30" x14ac:dyDescent="0.25">
      <c r="A13" s="96" t="s">
        <v>1</v>
      </c>
      <c r="B13" s="1" t="s">
        <v>46</v>
      </c>
      <c r="C13" s="95" t="s">
        <v>32</v>
      </c>
      <c r="D13" s="69"/>
      <c r="E13" s="69"/>
      <c r="F13" s="69"/>
      <c r="G13" s="69"/>
    </row>
    <row r="14" spans="1:7" s="29" customFormat="1" x14ac:dyDescent="0.25">
      <c r="A14" s="96" t="s">
        <v>107</v>
      </c>
      <c r="B14" s="1" t="s">
        <v>107</v>
      </c>
      <c r="C14" s="95" t="s">
        <v>107</v>
      </c>
      <c r="D14" s="69"/>
      <c r="E14" s="69"/>
      <c r="F14" s="69"/>
      <c r="G14" s="69"/>
    </row>
    <row r="15" spans="1:7" s="29" customFormat="1" x14ac:dyDescent="0.25">
      <c r="A15" s="96" t="s">
        <v>1</v>
      </c>
      <c r="B15" s="69"/>
      <c r="C15" s="95" t="s">
        <v>35</v>
      </c>
      <c r="D15" s="69"/>
      <c r="E15" s="69"/>
      <c r="F15" s="69"/>
      <c r="G15" s="69"/>
    </row>
    <row r="16" spans="1:7" x14ac:dyDescent="0.25">
      <c r="A16" s="96" t="s">
        <v>1</v>
      </c>
      <c r="B16" s="2"/>
      <c r="C16" s="42" t="s">
        <v>37</v>
      </c>
      <c r="D16" s="2"/>
      <c r="E16" s="2"/>
      <c r="F16" s="2"/>
      <c r="G16" s="2"/>
    </row>
    <row r="17" spans="1:5" x14ac:dyDescent="0.25">
      <c r="A17" s="82" t="s">
        <v>112</v>
      </c>
      <c r="B17" s="97" t="s">
        <v>108</v>
      </c>
      <c r="C17" s="98" t="s">
        <v>108</v>
      </c>
      <c r="D17" t="s">
        <v>108</v>
      </c>
      <c r="E17" t="s">
        <v>108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E6" sqref="E6"/>
    </sheetView>
  </sheetViews>
  <sheetFormatPr defaultColWidth="11.42578125" defaultRowHeight="15" x14ac:dyDescent="0.25"/>
  <cols>
    <col min="1" max="1" width="26.7109375" bestFit="1" customWidth="1"/>
  </cols>
  <sheetData>
    <row r="1" spans="1:4" x14ac:dyDescent="0.25">
      <c r="A1" t="s">
        <v>33</v>
      </c>
    </row>
    <row r="2" spans="1:4" x14ac:dyDescent="0.25">
      <c r="B2" t="s">
        <v>38</v>
      </c>
      <c r="C2" t="s">
        <v>39</v>
      </c>
      <c r="D2" t="s">
        <v>40</v>
      </c>
    </row>
    <row r="3" spans="1:4" x14ac:dyDescent="0.25">
      <c r="A3" t="s">
        <v>13</v>
      </c>
      <c r="B3">
        <v>280</v>
      </c>
      <c r="C3">
        <v>164</v>
      </c>
      <c r="D3">
        <v>88</v>
      </c>
    </row>
    <row r="4" spans="1:4" x14ac:dyDescent="0.25">
      <c r="A4" t="s">
        <v>34</v>
      </c>
      <c r="B4">
        <v>214</v>
      </c>
      <c r="C4">
        <v>137</v>
      </c>
      <c r="D4">
        <v>74</v>
      </c>
    </row>
    <row r="5" spans="1:4" x14ac:dyDescent="0.25">
      <c r="A5" t="s">
        <v>35</v>
      </c>
      <c r="B5">
        <v>162</v>
      </c>
      <c r="C5">
        <v>102</v>
      </c>
      <c r="D5">
        <v>55</v>
      </c>
    </row>
    <row r="6" spans="1:4" x14ac:dyDescent="0.25">
      <c r="A6" t="s">
        <v>36</v>
      </c>
      <c r="B6">
        <v>131</v>
      </c>
      <c r="C6">
        <v>78</v>
      </c>
      <c r="D6">
        <v>39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IO</vt:lpstr>
      <vt:lpstr>TranMeeting</vt:lpstr>
      <vt:lpstr>MultiEvents</vt:lpstr>
      <vt:lpstr>PM</vt:lpstr>
      <vt:lpstr>Subcontracting</vt:lpstr>
      <vt:lpstr>Timetable</vt:lpstr>
      <vt:lpstr>Total Budget</vt:lpstr>
      <vt:lpstr>IO Category of Staff Rep</vt:lpstr>
      <vt:lpstr>Standard Cost</vt:lpstr>
      <vt:lpstr>Foglio6</vt:lpstr>
      <vt:lpstr>Foglio4</vt:lpstr>
      <vt:lpstr>Foglio1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Villante</dc:creator>
  <cp:lastModifiedBy>Telefono Rosa</cp:lastModifiedBy>
  <dcterms:created xsi:type="dcterms:W3CDTF">2016-03-21T16:40:48Z</dcterms:created>
  <dcterms:modified xsi:type="dcterms:W3CDTF">2019-11-12T11:05:48Z</dcterms:modified>
</cp:coreProperties>
</file>